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465" windowWidth="27315" windowHeight="13695"/>
  </bookViews>
  <sheets>
    <sheet name="cash flow" sheetId="2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25" i="2" l="1"/>
  <c r="E15" i="2" l="1"/>
  <c r="K15" i="2"/>
  <c r="M22" i="2"/>
  <c r="N22" i="2"/>
  <c r="Q23" i="2" s="1"/>
  <c r="Q25" i="2" s="1"/>
  <c r="Q28" i="2" s="1"/>
  <c r="O22" i="2"/>
  <c r="P22" i="2"/>
  <c r="Q22" i="2"/>
  <c r="R22" i="2"/>
  <c r="F22" i="2"/>
  <c r="S21" i="2"/>
  <c r="S20" i="2"/>
  <c r="T22" i="2" s="1"/>
  <c r="L15" i="2"/>
  <c r="L22" i="2" s="1"/>
  <c r="S22" i="2" l="1"/>
  <c r="U23" i="2" s="1"/>
  <c r="U25" i="2" s="1"/>
  <c r="U28" i="2" s="1"/>
  <c r="E20" i="2"/>
  <c r="H21" i="2"/>
  <c r="H18" i="2"/>
  <c r="K16" i="2"/>
  <c r="K22" i="2" s="1"/>
  <c r="E16" i="2"/>
  <c r="E22" i="2" l="1"/>
  <c r="I15" i="2"/>
  <c r="H15" i="2"/>
  <c r="H22" i="2" s="1"/>
  <c r="J15" i="2"/>
  <c r="J22" i="2" s="1"/>
  <c r="M23" i="2" s="1"/>
  <c r="M25" i="2" s="1"/>
  <c r="M28" i="2" s="1"/>
  <c r="G15" i="2"/>
  <c r="G22" i="2" s="1"/>
  <c r="I18" i="2" l="1"/>
  <c r="I22" i="2" s="1"/>
  <c r="I23" i="2" s="1"/>
  <c r="I28" i="2" s="1"/>
  <c r="I29" i="2" s="1"/>
  <c r="M29" i="2" s="1"/>
  <c r="Q29" i="2" s="1"/>
  <c r="U29" i="2" s="1"/>
</calcChain>
</file>

<file path=xl/sharedStrings.xml><?xml version="1.0" encoding="utf-8"?>
<sst xmlns="http://schemas.openxmlformats.org/spreadsheetml/2006/main" count="38" uniqueCount="26">
  <si>
    <t>Rekonstrukce historické budovy Jatek na galerii současného umění</t>
  </si>
  <si>
    <t>Podzemní parkoviště OU</t>
  </si>
  <si>
    <t>1Q</t>
  </si>
  <si>
    <t>2Q</t>
  </si>
  <si>
    <t>3Q</t>
  </si>
  <si>
    <t>4Q</t>
  </si>
  <si>
    <t>DS Hulváky</t>
  </si>
  <si>
    <t>Rekonstrukce DK Poklad+TDS+BOZP+interiéry+vitráž (bez DPH)</t>
  </si>
  <si>
    <t>náklady bez rozdílu financování</t>
  </si>
  <si>
    <t>ORG</t>
  </si>
  <si>
    <t>Nové Lauby</t>
  </si>
  <si>
    <t>zeleně</t>
  </si>
  <si>
    <t>schálené financování v rozpočtu2020</t>
  </si>
  <si>
    <t>černé</t>
  </si>
  <si>
    <t>chybí finanční prostředky</t>
  </si>
  <si>
    <t>Celkem</t>
  </si>
  <si>
    <t>Celkové náklady za rok</t>
  </si>
  <si>
    <t>Úvěr na VHS</t>
  </si>
  <si>
    <t>Úvěr na předfinancování akcí</t>
  </si>
  <si>
    <t>Úvěr na stavby při podílu úvěru v %</t>
  </si>
  <si>
    <t>NOVÉ ÚVĚRY CELKEM</t>
  </si>
  <si>
    <t>NOVÉ ÚVĚRY KUMULATIVNĚ</t>
  </si>
  <si>
    <t>Kumulovaná potřeba nových úvěrů pro SMO 2020 -  2023 v celkové výši  1,8 mld Kč.</t>
  </si>
  <si>
    <t>v tis. Kč</t>
  </si>
  <si>
    <t>celkové náklady</t>
  </si>
  <si>
    <t>Příloha č.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</si>
</sst>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\ _K_č_-;\-* #,##0\ _K_č_-;_-* &quot;-&quot;\ _K_č_-;_-@_-"/>
  </numFmts>
  <fonts count="19" x14ac:knownFonts="1">
    <font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sz val="10"/>
      <color rgb="FF00B050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  <font>
      <b/>
      <sz val="10"/>
      <name val="Times New Roman"/>
      <family val="1"/>
      <charset val="238"/>
    </font>
    <font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2"/>
      <color rgb="FF00B050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0"/>
      <color rgb="FFFF0000"/>
      <name val="Times New Roman"/>
      <family val="1"/>
      <charset val="238"/>
    </font>
    <font>
      <b/>
      <sz val="12"/>
      <color theme="1"/>
      <name val="Calibri"/>
      <family val="2"/>
      <scheme val="minor"/>
    </font>
    <font>
      <sz val="12"/>
      <color rgb="FFFF0000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4"/>
      <color theme="1"/>
      <name val="Calibri"/>
      <family val="2"/>
      <scheme val="minor"/>
    </font>
    <font>
      <sz val="12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38">
    <xf numFmtId="0" fontId="0" fillId="0" borderId="0" xfId="0"/>
    <xf numFmtId="3" fontId="0" fillId="0" borderId="0" xfId="0" applyNumberFormat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3" fontId="4" fillId="0" borderId="18" xfId="0" applyNumberFormat="1" applyFont="1" applyBorder="1"/>
    <xf numFmtId="41" fontId="0" fillId="0" borderId="0" xfId="0" applyNumberFormat="1"/>
    <xf numFmtId="3" fontId="3" fillId="0" borderId="7" xfId="0" applyNumberFormat="1" applyFont="1" applyBorder="1"/>
    <xf numFmtId="3" fontId="4" fillId="0" borderId="9" xfId="0" applyNumberFormat="1" applyFont="1" applyBorder="1"/>
    <xf numFmtId="3" fontId="4" fillId="0" borderId="12" xfId="0" applyNumberFormat="1" applyFont="1" applyBorder="1"/>
    <xf numFmtId="3" fontId="3" fillId="0" borderId="13" xfId="0" applyNumberFormat="1" applyFont="1" applyBorder="1"/>
    <xf numFmtId="3" fontId="4" fillId="0" borderId="8" xfId="0" applyNumberFormat="1" applyFont="1" applyBorder="1"/>
    <xf numFmtId="3" fontId="4" fillId="0" borderId="28" xfId="0" applyNumberFormat="1" applyFont="1" applyBorder="1"/>
    <xf numFmtId="3" fontId="4" fillId="0" borderId="31" xfId="0" applyNumberFormat="1" applyFont="1" applyBorder="1"/>
    <xf numFmtId="3" fontId="2" fillId="0" borderId="6" xfId="0" applyNumberFormat="1" applyFont="1" applyFill="1" applyBorder="1"/>
    <xf numFmtId="3" fontId="2" fillId="0" borderId="32" xfId="0" applyNumberFormat="1" applyFont="1" applyFill="1" applyBorder="1"/>
    <xf numFmtId="3" fontId="2" fillId="0" borderId="18" xfId="0" applyNumberFormat="1" applyFont="1" applyFill="1" applyBorder="1"/>
    <xf numFmtId="3" fontId="2" fillId="0" borderId="31" xfId="0" applyNumberFormat="1" applyFont="1" applyFill="1" applyBorder="1"/>
    <xf numFmtId="41" fontId="3" fillId="0" borderId="20" xfId="0" applyNumberFormat="1" applyFont="1" applyFill="1" applyBorder="1" applyAlignment="1">
      <alignment horizontal="right" wrapText="1"/>
    </xf>
    <xf numFmtId="41" fontId="4" fillId="0" borderId="6" xfId="0" applyNumberFormat="1" applyFont="1" applyFill="1" applyBorder="1" applyAlignment="1">
      <alignment horizontal="right" wrapText="1"/>
    </xf>
    <xf numFmtId="3" fontId="3" fillId="0" borderId="0" xfId="0" applyNumberFormat="1" applyFont="1" applyBorder="1" applyAlignment="1"/>
    <xf numFmtId="3" fontId="0" fillId="0" borderId="0" xfId="0" applyNumberFormat="1" applyBorder="1"/>
    <xf numFmtId="0" fontId="8" fillId="0" borderId="0" xfId="0" applyFont="1"/>
    <xf numFmtId="41" fontId="9" fillId="0" borderId="0" xfId="0" applyNumberFormat="1" applyFont="1"/>
    <xf numFmtId="3" fontId="3" fillId="0" borderId="33" xfId="0" applyNumberFormat="1" applyFont="1" applyBorder="1"/>
    <xf numFmtId="3" fontId="3" fillId="0" borderId="34" xfId="0" applyNumberFormat="1" applyFont="1" applyFill="1" applyBorder="1"/>
    <xf numFmtId="3" fontId="3" fillId="0" borderId="16" xfId="0" applyNumberFormat="1" applyFont="1" applyFill="1" applyBorder="1"/>
    <xf numFmtId="0" fontId="6" fillId="0" borderId="0" xfId="0" applyFont="1"/>
    <xf numFmtId="0" fontId="6" fillId="0" borderId="0" xfId="0" applyFont="1" applyBorder="1"/>
    <xf numFmtId="0" fontId="11" fillId="0" borderId="0" xfId="0" applyFont="1" applyFill="1" applyBorder="1"/>
    <xf numFmtId="3" fontId="12" fillId="0" borderId="0" xfId="0" applyNumberFormat="1" applyFont="1" applyBorder="1" applyAlignment="1"/>
    <xf numFmtId="3" fontId="11" fillId="0" borderId="0" xfId="0" applyNumberFormat="1" applyFont="1" applyBorder="1" applyAlignment="1"/>
    <xf numFmtId="0" fontId="10" fillId="0" borderId="0" xfId="0" applyFont="1" applyAlignment="1">
      <alignment horizontal="left"/>
    </xf>
    <xf numFmtId="0" fontId="6" fillId="0" borderId="14" xfId="0" applyFont="1" applyBorder="1" applyAlignment="1">
      <alignment horizontal="center" vertical="center"/>
    </xf>
    <xf numFmtId="0" fontId="15" fillId="0" borderId="0" xfId="0" applyFont="1" applyAlignment="1">
      <alignment horizontal="left"/>
    </xf>
    <xf numFmtId="0" fontId="15" fillId="0" borderId="0" xfId="0" applyFont="1"/>
    <xf numFmtId="0" fontId="10" fillId="0" borderId="0" xfId="0" applyFont="1"/>
    <xf numFmtId="3" fontId="10" fillId="0" borderId="0" xfId="0" applyNumberFormat="1" applyFont="1"/>
    <xf numFmtId="0" fontId="1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2" fillId="0" borderId="0" xfId="0" applyFont="1" applyAlignment="1">
      <alignment horizontal="right"/>
    </xf>
    <xf numFmtId="0" fontId="0" fillId="0" borderId="19" xfId="0" applyBorder="1" applyAlignment="1">
      <alignment horizontal="center" vertical="center"/>
    </xf>
    <xf numFmtId="41" fontId="3" fillId="0" borderId="23" xfId="0" applyNumberFormat="1" applyFont="1" applyBorder="1" applyAlignment="1">
      <alignment horizontal="center" vertical="center" wrapText="1"/>
    </xf>
    <xf numFmtId="41" fontId="3" fillId="0" borderId="10" xfId="0" applyNumberFormat="1" applyFont="1" applyBorder="1" applyAlignment="1">
      <alignment horizontal="center" vertical="center" wrapText="1"/>
    </xf>
    <xf numFmtId="41" fontId="4" fillId="0" borderId="25" xfId="0" applyNumberFormat="1" applyFont="1" applyBorder="1" applyAlignment="1">
      <alignment horizontal="center" vertical="center" wrapText="1"/>
    </xf>
    <xf numFmtId="41" fontId="4" fillId="0" borderId="24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41" fontId="3" fillId="0" borderId="7" xfId="0" applyNumberFormat="1" applyFont="1" applyBorder="1" applyAlignment="1">
      <alignment horizontal="center" vertical="center" wrapText="1"/>
    </xf>
    <xf numFmtId="3" fontId="3" fillId="0" borderId="8" xfId="0" applyNumberFormat="1" applyFont="1" applyBorder="1" applyAlignment="1">
      <alignment horizontal="center" vertical="center"/>
    </xf>
    <xf numFmtId="41" fontId="4" fillId="0" borderId="7" xfId="0" applyNumberFormat="1" applyFont="1" applyBorder="1" applyAlignment="1">
      <alignment horizontal="center" vertical="center" wrapText="1"/>
    </xf>
    <xf numFmtId="41" fontId="4" fillId="0" borderId="8" xfId="0" applyNumberFormat="1" applyFont="1" applyBorder="1" applyAlignment="1">
      <alignment horizontal="center" vertical="center" wrapText="1"/>
    </xf>
    <xf numFmtId="41" fontId="4" fillId="0" borderId="9" xfId="0" applyNumberFormat="1" applyFont="1" applyBorder="1" applyAlignment="1">
      <alignment horizontal="center" vertical="center" wrapText="1"/>
    </xf>
    <xf numFmtId="41" fontId="4" fillId="0" borderId="13" xfId="0" applyNumberFormat="1" applyFont="1" applyBorder="1" applyAlignment="1">
      <alignment horizontal="center" vertical="center" wrapText="1"/>
    </xf>
    <xf numFmtId="3" fontId="12" fillId="0" borderId="4" xfId="0" applyNumberFormat="1" applyFont="1" applyBorder="1" applyAlignment="1">
      <alignment horizontal="center" vertical="center"/>
    </xf>
    <xf numFmtId="3" fontId="11" fillId="0" borderId="26" xfId="0" applyNumberFormat="1" applyFont="1" applyBorder="1" applyAlignment="1">
      <alignment horizontal="center" vertical="center"/>
    </xf>
    <xf numFmtId="3" fontId="11" fillId="0" borderId="15" xfId="0" applyNumberFormat="1" applyFont="1" applyBorder="1" applyAlignment="1">
      <alignment horizontal="center" vertical="center"/>
    </xf>
    <xf numFmtId="3" fontId="11" fillId="0" borderId="22" xfId="0" applyNumberFormat="1" applyFont="1" applyBorder="1" applyAlignment="1">
      <alignment horizontal="center" vertical="center"/>
    </xf>
    <xf numFmtId="3" fontId="11" fillId="0" borderId="27" xfId="0" applyNumberFormat="1" applyFont="1" applyBorder="1" applyAlignment="1">
      <alignment horizontal="center" vertical="center"/>
    </xf>
    <xf numFmtId="3" fontId="11" fillId="0" borderId="21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3" fontId="11" fillId="0" borderId="0" xfId="0" applyNumberFormat="1" applyFont="1" applyBorder="1" applyAlignment="1">
      <alignment horizontal="center" vertical="center"/>
    </xf>
    <xf numFmtId="0" fontId="0" fillId="0" borderId="0" xfId="0" applyAlignment="1"/>
    <xf numFmtId="3" fontId="12" fillId="0" borderId="0" xfId="0" applyNumberFormat="1" applyFont="1" applyBorder="1" applyAlignment="1">
      <alignment vertical="center"/>
    </xf>
    <xf numFmtId="0" fontId="10" fillId="0" borderId="0" xfId="0" applyFont="1" applyAlignment="1"/>
    <xf numFmtId="0" fontId="15" fillId="0" borderId="0" xfId="0" applyFont="1" applyAlignment="1"/>
    <xf numFmtId="0" fontId="11" fillId="0" borderId="0" xfId="0" applyFont="1" applyFill="1" applyBorder="1" applyAlignment="1">
      <alignment horizontal="left" vertical="center"/>
    </xf>
    <xf numFmtId="0" fontId="2" fillId="0" borderId="23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11" fillId="0" borderId="14" xfId="0" applyFont="1" applyFill="1" applyBorder="1" applyAlignment="1">
      <alignment horizontal="left" vertical="center"/>
    </xf>
    <xf numFmtId="3" fontId="3" fillId="0" borderId="7" xfId="0" applyNumberFormat="1" applyFont="1" applyBorder="1" applyAlignment="1">
      <alignment horizontal="center" vertical="center"/>
    </xf>
    <xf numFmtId="3" fontId="3" fillId="0" borderId="12" xfId="0" applyNumberFormat="1" applyFont="1" applyBorder="1" applyAlignment="1">
      <alignment horizontal="center" vertical="center"/>
    </xf>
    <xf numFmtId="3" fontId="4" fillId="0" borderId="12" xfId="0" applyNumberFormat="1" applyFont="1" applyBorder="1" applyAlignment="1">
      <alignment horizontal="center" vertical="center"/>
    </xf>
    <xf numFmtId="3" fontId="2" fillId="0" borderId="7" xfId="0" applyNumberFormat="1" applyFont="1" applyBorder="1" applyAlignment="1">
      <alignment horizontal="center" vertical="center"/>
    </xf>
    <xf numFmtId="3" fontId="2" fillId="0" borderId="8" xfId="0" applyNumberFormat="1" applyFont="1" applyBorder="1" applyAlignment="1">
      <alignment horizontal="center" vertical="center"/>
    </xf>
    <xf numFmtId="3" fontId="4" fillId="0" borderId="9" xfId="0" applyNumberFormat="1" applyFont="1" applyBorder="1" applyAlignment="1">
      <alignment horizontal="center" vertical="center"/>
    </xf>
    <xf numFmtId="3" fontId="3" fillId="0" borderId="30" xfId="0" applyNumberFormat="1" applyFont="1" applyBorder="1" applyAlignment="1">
      <alignment horizontal="center" vertical="center"/>
    </xf>
    <xf numFmtId="3" fontId="3" fillId="0" borderId="11" xfId="0" applyNumberFormat="1" applyFont="1" applyFill="1" applyBorder="1" applyAlignment="1">
      <alignment horizontal="center" vertical="center"/>
    </xf>
    <xf numFmtId="41" fontId="3" fillId="0" borderId="9" xfId="0" applyNumberFormat="1" applyFont="1" applyBorder="1" applyAlignment="1">
      <alignment horizontal="center" vertical="center" wrapText="1"/>
    </xf>
    <xf numFmtId="41" fontId="4" fillId="0" borderId="37" xfId="0" applyNumberFormat="1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2" fillId="0" borderId="4" xfId="0" applyFont="1" applyBorder="1" applyAlignment="1">
      <alignment horizontal="left" vertical="center" wrapText="1"/>
    </xf>
    <xf numFmtId="41" fontId="7" fillId="0" borderId="4" xfId="0" applyNumberFormat="1" applyFont="1" applyBorder="1" applyAlignment="1">
      <alignment horizontal="center" vertical="center"/>
    </xf>
    <xf numFmtId="3" fontId="14" fillId="2" borderId="0" xfId="0" applyNumberFormat="1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0" fontId="11" fillId="2" borderId="0" xfId="0" applyFont="1" applyFill="1" applyBorder="1" applyAlignment="1">
      <alignment horizontal="left" vertical="center"/>
    </xf>
    <xf numFmtId="3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3" fontId="0" fillId="0" borderId="0" xfId="0" applyNumberFormat="1" applyFont="1"/>
    <xf numFmtId="0" fontId="0" fillId="2" borderId="0" xfId="0" applyFont="1" applyFill="1" applyAlignment="1">
      <alignment horizontal="center" vertical="center"/>
    </xf>
    <xf numFmtId="3" fontId="3" fillId="0" borderId="28" xfId="0" applyNumberFormat="1" applyFont="1" applyBorder="1" applyAlignment="1">
      <alignment horizontal="center"/>
    </xf>
    <xf numFmtId="3" fontId="2" fillId="0" borderId="6" xfId="0" applyNumberFormat="1" applyFont="1" applyFill="1" applyBorder="1" applyAlignment="1">
      <alignment horizontal="center"/>
    </xf>
    <xf numFmtId="3" fontId="3" fillId="0" borderId="31" xfId="0" applyNumberFormat="1" applyFont="1" applyFill="1" applyBorder="1" applyAlignment="1">
      <alignment horizontal="center"/>
    </xf>
    <xf numFmtId="41" fontId="4" fillId="0" borderId="6" xfId="0" applyNumberFormat="1" applyFont="1" applyFill="1" applyBorder="1" applyAlignment="1">
      <alignment horizontal="center" wrapText="1"/>
    </xf>
    <xf numFmtId="3" fontId="6" fillId="0" borderId="0" xfId="0" applyNumberFormat="1" applyFont="1"/>
    <xf numFmtId="3" fontId="18" fillId="3" borderId="4" xfId="0" applyNumberFormat="1" applyFont="1" applyFill="1" applyBorder="1" applyAlignment="1">
      <alignment horizontal="center"/>
    </xf>
    <xf numFmtId="3" fontId="2" fillId="0" borderId="5" xfId="0" applyNumberFormat="1" applyFont="1" applyFill="1" applyBorder="1" applyAlignment="1">
      <alignment horizontal="center" vertical="center"/>
    </xf>
    <xf numFmtId="3" fontId="2" fillId="0" borderId="26" xfId="0" applyNumberFormat="1" applyFont="1" applyFill="1" applyBorder="1" applyAlignment="1">
      <alignment horizontal="center" vertical="center"/>
    </xf>
    <xf numFmtId="3" fontId="2" fillId="0" borderId="10" xfId="0" applyNumberFormat="1" applyFont="1" applyFill="1" applyBorder="1" applyAlignment="1">
      <alignment horizontal="center" vertical="center"/>
    </xf>
    <xf numFmtId="3" fontId="2" fillId="0" borderId="15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17" xfId="0" applyFont="1" applyBorder="1" applyAlignment="1">
      <alignment vertical="center" wrapText="1"/>
    </xf>
    <xf numFmtId="0" fontId="5" fillId="0" borderId="14" xfId="0" applyFont="1" applyBorder="1" applyAlignment="1">
      <alignment vertical="center" wrapText="1"/>
    </xf>
    <xf numFmtId="0" fontId="2" fillId="0" borderId="17" xfId="0" applyFont="1" applyFill="1" applyBorder="1" applyAlignment="1">
      <alignment horizontal="left" vertical="center" wrapText="1"/>
    </xf>
    <xf numFmtId="0" fontId="2" fillId="0" borderId="14" xfId="0" applyFont="1" applyFill="1" applyBorder="1" applyAlignment="1">
      <alignment horizontal="left" vertical="center" wrapText="1"/>
    </xf>
    <xf numFmtId="3" fontId="3" fillId="0" borderId="5" xfId="0" applyNumberFormat="1" applyFont="1" applyFill="1" applyBorder="1" applyAlignment="1">
      <alignment horizontal="center" vertical="center"/>
    </xf>
    <xf numFmtId="3" fontId="3" fillId="0" borderId="26" xfId="0" applyNumberFormat="1" applyFont="1" applyFill="1" applyBorder="1" applyAlignment="1">
      <alignment horizontal="center" vertical="center"/>
    </xf>
    <xf numFmtId="41" fontId="7" fillId="0" borderId="17" xfId="0" applyNumberFormat="1" applyFont="1" applyFill="1" applyBorder="1" applyAlignment="1">
      <alignment horizontal="center" vertical="center"/>
    </xf>
    <xf numFmtId="41" fontId="7" fillId="0" borderId="14" xfId="0" applyNumberFormat="1" applyFont="1" applyFill="1" applyBorder="1" applyAlignment="1">
      <alignment horizontal="center" vertical="center"/>
    </xf>
    <xf numFmtId="41" fontId="4" fillId="0" borderId="10" xfId="0" applyNumberFormat="1" applyFont="1" applyFill="1" applyBorder="1" applyAlignment="1">
      <alignment horizontal="center" wrapText="1"/>
    </xf>
    <xf numFmtId="41" fontId="4" fillId="0" borderId="15" xfId="0" applyNumberFormat="1" applyFont="1" applyFill="1" applyBorder="1" applyAlignment="1">
      <alignment horizontal="center" wrapText="1"/>
    </xf>
    <xf numFmtId="3" fontId="2" fillId="0" borderId="29" xfId="0" applyNumberFormat="1" applyFont="1" applyFill="1" applyBorder="1" applyAlignment="1">
      <alignment horizontal="center"/>
    </xf>
    <xf numFmtId="3" fontId="2" fillId="0" borderId="27" xfId="0" applyNumberFormat="1" applyFont="1" applyFill="1" applyBorder="1" applyAlignment="1">
      <alignment horizontal="center"/>
    </xf>
    <xf numFmtId="0" fontId="6" fillId="0" borderId="17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3" fontId="4" fillId="0" borderId="36" xfId="0" applyNumberFormat="1" applyFont="1" applyFill="1" applyBorder="1" applyAlignment="1">
      <alignment horizontal="center" vertical="center"/>
    </xf>
    <xf numFmtId="3" fontId="4" fillId="0" borderId="21" xfId="0" applyNumberFormat="1" applyFont="1" applyFill="1" applyBorder="1" applyAlignment="1">
      <alignment horizontal="center" vertical="center"/>
    </xf>
    <xf numFmtId="3" fontId="2" fillId="0" borderId="29" xfId="0" applyNumberFormat="1" applyFont="1" applyFill="1" applyBorder="1" applyAlignment="1">
      <alignment horizontal="center" vertical="center"/>
    </xf>
    <xf numFmtId="3" fontId="2" fillId="0" borderId="27" xfId="0" applyNumberFormat="1" applyFont="1" applyFill="1" applyBorder="1" applyAlignment="1">
      <alignment horizontal="center" vertical="center"/>
    </xf>
    <xf numFmtId="3" fontId="4" fillId="0" borderId="29" xfId="0" applyNumberFormat="1" applyFont="1" applyBorder="1" applyAlignment="1">
      <alignment horizontal="center" vertical="center"/>
    </xf>
    <xf numFmtId="3" fontId="4" fillId="0" borderId="27" xfId="0" applyNumberFormat="1" applyFont="1" applyBorder="1" applyAlignment="1">
      <alignment horizontal="center" vertical="center"/>
    </xf>
    <xf numFmtId="3" fontId="3" fillId="0" borderId="10" xfId="0" applyNumberFormat="1" applyFont="1" applyFill="1" applyBorder="1" applyAlignment="1">
      <alignment horizontal="center" vertical="center"/>
    </xf>
    <xf numFmtId="3" fontId="3" fillId="0" borderId="15" xfId="0" applyNumberFormat="1" applyFont="1" applyFill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2" fillId="0" borderId="35" xfId="0" applyFont="1" applyFill="1" applyBorder="1" applyAlignment="1">
      <alignment horizontal="left" vertical="center"/>
    </xf>
    <xf numFmtId="0" fontId="2" fillId="0" borderId="20" xfId="0" applyFont="1" applyFill="1" applyBorder="1" applyAlignment="1">
      <alignment horizontal="left" vertical="center"/>
    </xf>
    <xf numFmtId="3" fontId="3" fillId="0" borderId="5" xfId="0" applyNumberFormat="1" applyFont="1" applyFill="1" applyBorder="1" applyAlignment="1">
      <alignment horizontal="center"/>
    </xf>
    <xf numFmtId="3" fontId="3" fillId="0" borderId="26" xfId="0" applyNumberFormat="1" applyFont="1" applyFill="1" applyBorder="1" applyAlignment="1">
      <alignment horizontal="center"/>
    </xf>
    <xf numFmtId="3" fontId="4" fillId="0" borderId="10" xfId="0" applyNumberFormat="1" applyFont="1" applyBorder="1" applyAlignment="1">
      <alignment horizontal="center" vertical="center"/>
    </xf>
    <xf numFmtId="3" fontId="4" fillId="0" borderId="15" xfId="0" applyNumberFormat="1" applyFont="1" applyBorder="1" applyAlignment="1">
      <alignment horizontal="center" vertical="center"/>
    </xf>
    <xf numFmtId="41" fontId="13" fillId="0" borderId="17" xfId="0" applyNumberFormat="1" applyFont="1" applyFill="1" applyBorder="1" applyAlignment="1">
      <alignment horizontal="center" vertical="center"/>
    </xf>
    <xf numFmtId="41" fontId="13" fillId="0" borderId="14" xfId="0" applyNumberFormat="1" applyFont="1" applyFill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Bajgarová Zuzana" id="{DDA7F5A6-7CAE-D24E-9579-6856A63DBE47}" userId="S::zbajgarova@ostrava.cz::2b6c5aca-4fa0-4ec9-87c6-a8cf7a31ac44" providerId="AD"/>
</personList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9" dT="2020-04-15T11:46:01.27" personId="{DDA7F5A6-7CAE-D24E-9579-6856A63DBE47}" id="{7F68C987-2853-7045-8F45-AAEC97035384}">
    <text>do roku 2019 prostavěno cca 19mil.</text>
  </threadedComment>
  <threadedComment ref="C11" dT="2020-04-15T11:41:54.08" personId="{DDA7F5A6-7CAE-D24E-9579-6856A63DBE47}" id="{EB8A6283-FEA0-9F4B-A657-3A6E84DE8BE1}">
    <text>po ukončení naši části stavby pozastávka a doplatky až po celé stavbě .. cena bez více prací, reálně 250mil.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4:W34"/>
  <sheetViews>
    <sheetView tabSelected="1" topLeftCell="C1" zoomScale="111" zoomScaleNormal="111" workbookViewId="0">
      <selection activeCell="C10" sqref="C10"/>
    </sheetView>
  </sheetViews>
  <sheetFormatPr defaultColWidth="8.875" defaultRowHeight="15.75" x14ac:dyDescent="0.25"/>
  <cols>
    <col min="1" max="1" width="2" customWidth="1"/>
    <col min="2" max="2" width="3.375" customWidth="1"/>
    <col min="3" max="3" width="6.875" customWidth="1"/>
    <col min="4" max="4" width="34.125" customWidth="1"/>
    <col min="5" max="5" width="12.875" style="62" customWidth="1"/>
    <col min="6" max="8" width="8.125" customWidth="1"/>
    <col min="9" max="9" width="9.125" customWidth="1"/>
    <col min="10" max="12" width="8.125" customWidth="1"/>
    <col min="13" max="13" width="10.5" customWidth="1"/>
    <col min="14" max="16" width="8.125" customWidth="1"/>
    <col min="17" max="17" width="9.5" customWidth="1"/>
    <col min="18" max="20" width="8.125" customWidth="1"/>
    <col min="21" max="21" width="10.875" customWidth="1"/>
  </cols>
  <sheetData>
    <row r="4" spans="3:21" x14ac:dyDescent="0.25">
      <c r="U4" t="s">
        <v>25</v>
      </c>
    </row>
    <row r="10" spans="3:21" ht="23.25" x14ac:dyDescent="0.25">
      <c r="C10" s="40" t="s">
        <v>22</v>
      </c>
    </row>
    <row r="11" spans="3:21" ht="16.5" thickBot="1" x14ac:dyDescent="0.3">
      <c r="C11" s="39"/>
      <c r="U11" s="41" t="s">
        <v>23</v>
      </c>
    </row>
    <row r="12" spans="3:21" ht="16.5" thickBot="1" x14ac:dyDescent="0.3">
      <c r="C12" s="115" t="s">
        <v>9</v>
      </c>
      <c r="D12" s="100" t="s">
        <v>8</v>
      </c>
      <c r="E12" s="101"/>
      <c r="F12" s="101"/>
      <c r="G12" s="101"/>
      <c r="H12" s="101"/>
      <c r="I12" s="101"/>
      <c r="J12" s="101"/>
      <c r="K12" s="101"/>
      <c r="L12" s="101"/>
      <c r="M12" s="101"/>
      <c r="N12" s="101"/>
      <c r="O12" s="101"/>
      <c r="P12" s="101"/>
      <c r="Q12" s="101"/>
      <c r="R12" s="101"/>
      <c r="S12" s="101"/>
      <c r="T12" s="101"/>
      <c r="U12" s="102"/>
    </row>
    <row r="13" spans="3:21" ht="16.5" thickBot="1" x14ac:dyDescent="0.3">
      <c r="C13" s="116"/>
      <c r="D13" s="118"/>
      <c r="E13" s="103" t="s">
        <v>24</v>
      </c>
      <c r="F13" s="100">
        <v>2020</v>
      </c>
      <c r="G13" s="101"/>
      <c r="H13" s="101"/>
      <c r="I13" s="102"/>
      <c r="J13" s="100">
        <v>2021</v>
      </c>
      <c r="K13" s="101"/>
      <c r="L13" s="101"/>
      <c r="M13" s="102"/>
      <c r="N13" s="101">
        <v>2022</v>
      </c>
      <c r="O13" s="101"/>
      <c r="P13" s="101"/>
      <c r="Q13" s="102"/>
      <c r="R13" s="100">
        <v>2023</v>
      </c>
      <c r="S13" s="101"/>
      <c r="T13" s="101"/>
      <c r="U13" s="102"/>
    </row>
    <row r="14" spans="3:21" ht="23.25" customHeight="1" thickBot="1" x14ac:dyDescent="0.3">
      <c r="C14" s="117"/>
      <c r="D14" s="119"/>
      <c r="E14" s="104"/>
      <c r="F14" s="2" t="s">
        <v>2</v>
      </c>
      <c r="G14" s="3" t="s">
        <v>3</v>
      </c>
      <c r="H14" s="3" t="s">
        <v>4</v>
      </c>
      <c r="I14" s="4" t="s">
        <v>5</v>
      </c>
      <c r="J14" s="2" t="s">
        <v>2</v>
      </c>
      <c r="K14" s="3" t="s">
        <v>3</v>
      </c>
      <c r="L14" s="3" t="s">
        <v>4</v>
      </c>
      <c r="M14" s="4" t="s">
        <v>5</v>
      </c>
      <c r="N14" s="5" t="s">
        <v>2</v>
      </c>
      <c r="O14" s="3" t="s">
        <v>3</v>
      </c>
      <c r="P14" s="3" t="s">
        <v>4</v>
      </c>
      <c r="Q14" s="4" t="s">
        <v>5</v>
      </c>
      <c r="R14" s="2" t="s">
        <v>2</v>
      </c>
      <c r="S14" s="3" t="s">
        <v>3</v>
      </c>
      <c r="T14" s="3" t="s">
        <v>4</v>
      </c>
      <c r="U14" s="4" t="s">
        <v>5</v>
      </c>
    </row>
    <row r="15" spans="3:21" ht="26.25" thickBot="1" x14ac:dyDescent="0.3">
      <c r="C15" s="47">
        <v>8211</v>
      </c>
      <c r="D15" s="81" t="s">
        <v>0</v>
      </c>
      <c r="E15" s="82">
        <f>205660.3798+5500+1113.2+48+847+847+4551</f>
        <v>218566.57980000001</v>
      </c>
      <c r="F15" s="70"/>
      <c r="G15" s="49">
        <f>(3235+3983.441+4505.631)*1.21</f>
        <v>14186.127119999999</v>
      </c>
      <c r="H15" s="71">
        <f>(5695.366+8406.759+11555.251)*1.21+409</f>
        <v>31454.42496</v>
      </c>
      <c r="I15" s="75">
        <f>(15060.022+15695.093+6964.621)*1.21-409</f>
        <v>45231.880560000005</v>
      </c>
      <c r="J15" s="73">
        <f>(4524.898+5242.185+10797.902)*1.21</f>
        <v>24883.631850000002</v>
      </c>
      <c r="K15" s="74">
        <f>(12385.282+12442.534+11462.181)*1.21+4722</f>
        <v>48632.896370000002</v>
      </c>
      <c r="L15" s="72">
        <f>(11148.426+11614.836+15247.838)*1.21+8184</f>
        <v>54177.430999999997</v>
      </c>
      <c r="M15" s="75"/>
      <c r="N15" s="11"/>
      <c r="O15" s="12"/>
      <c r="P15" s="10"/>
      <c r="Q15" s="9"/>
      <c r="R15" s="8"/>
      <c r="S15" s="12"/>
      <c r="T15" s="10"/>
      <c r="U15" s="9"/>
    </row>
    <row r="16" spans="3:21" x14ac:dyDescent="0.25">
      <c r="C16" s="128"/>
      <c r="D16" s="105" t="s">
        <v>7</v>
      </c>
      <c r="E16" s="109">
        <f>358302.79273+929+450+25000+5000+15000-7817</f>
        <v>396864.79272999999</v>
      </c>
      <c r="F16" s="107">
        <v>20079</v>
      </c>
      <c r="G16" s="126">
        <v>25516</v>
      </c>
      <c r="H16" s="90">
        <v>17405</v>
      </c>
      <c r="I16" s="113">
        <v>54289</v>
      </c>
      <c r="J16" s="96">
        <v>155338</v>
      </c>
      <c r="K16" s="98">
        <f>6052+100488</f>
        <v>106540</v>
      </c>
      <c r="L16" s="134"/>
      <c r="M16" s="124"/>
      <c r="N16" s="76"/>
      <c r="O16" s="14"/>
      <c r="P16" s="13"/>
      <c r="Q16" s="6"/>
      <c r="R16" s="25"/>
      <c r="S16" s="14"/>
      <c r="T16" s="13"/>
      <c r="U16" s="6"/>
    </row>
    <row r="17" spans="3:23" ht="16.5" thickBot="1" x14ac:dyDescent="0.3">
      <c r="C17" s="129"/>
      <c r="D17" s="106"/>
      <c r="E17" s="110"/>
      <c r="F17" s="108"/>
      <c r="G17" s="127"/>
      <c r="H17" s="91">
        <v>17698</v>
      </c>
      <c r="I17" s="114"/>
      <c r="J17" s="97"/>
      <c r="K17" s="99"/>
      <c r="L17" s="135"/>
      <c r="M17" s="125"/>
      <c r="N17" s="77"/>
      <c r="O17" s="15"/>
      <c r="P17" s="15"/>
      <c r="Q17" s="16"/>
      <c r="R17" s="26"/>
      <c r="S17" s="15"/>
      <c r="T17" s="15"/>
      <c r="U17" s="16"/>
    </row>
    <row r="18" spans="3:23" x14ac:dyDescent="0.25">
      <c r="C18" s="128">
        <v>3275</v>
      </c>
      <c r="D18" s="130" t="s">
        <v>1</v>
      </c>
      <c r="E18" s="136">
        <v>186450</v>
      </c>
      <c r="F18" s="132"/>
      <c r="G18" s="92">
        <v>20000</v>
      </c>
      <c r="H18" s="111">
        <f>33917+6083</f>
        <v>40000</v>
      </c>
      <c r="I18" s="113">
        <f>40000</f>
        <v>40000</v>
      </c>
      <c r="J18" s="96">
        <v>13560</v>
      </c>
      <c r="K18" s="98"/>
      <c r="L18" s="98">
        <v>14500</v>
      </c>
      <c r="M18" s="122">
        <v>20000</v>
      </c>
      <c r="N18" s="120">
        <v>8390</v>
      </c>
      <c r="O18" s="18"/>
      <c r="P18" s="18"/>
      <c r="Q18" s="17"/>
      <c r="R18" s="27"/>
      <c r="S18" s="18"/>
      <c r="T18" s="18"/>
      <c r="U18" s="17"/>
    </row>
    <row r="19" spans="3:23" ht="16.5" thickBot="1" x14ac:dyDescent="0.3">
      <c r="C19" s="129"/>
      <c r="D19" s="131"/>
      <c r="E19" s="137"/>
      <c r="F19" s="133"/>
      <c r="G19" s="93">
        <v>30000</v>
      </c>
      <c r="H19" s="112"/>
      <c r="I19" s="114"/>
      <c r="J19" s="97"/>
      <c r="K19" s="99"/>
      <c r="L19" s="99"/>
      <c r="M19" s="123"/>
      <c r="N19" s="121"/>
      <c r="O19" s="20"/>
      <c r="P19" s="20"/>
      <c r="Q19" s="16"/>
      <c r="R19" s="19"/>
      <c r="S19" s="20"/>
      <c r="T19" s="20"/>
      <c r="U19" s="16"/>
    </row>
    <row r="20" spans="3:23" ht="30.75" customHeight="1" thickBot="1" x14ac:dyDescent="0.3">
      <c r="C20" s="42">
        <v>6045</v>
      </c>
      <c r="D20" s="67" t="s">
        <v>6</v>
      </c>
      <c r="E20" s="82">
        <f>10734+350000</f>
        <v>360734</v>
      </c>
      <c r="F20" s="43"/>
      <c r="G20" s="44">
        <v>4191</v>
      </c>
      <c r="H20" s="45"/>
      <c r="I20" s="46"/>
      <c r="J20" s="79">
        <v>20000</v>
      </c>
      <c r="K20" s="45">
        <v>30000</v>
      </c>
      <c r="L20" s="51">
        <v>30000</v>
      </c>
      <c r="M20" s="46">
        <v>30000</v>
      </c>
      <c r="N20" s="50">
        <v>50000</v>
      </c>
      <c r="O20" s="51">
        <v>50000</v>
      </c>
      <c r="P20" s="51">
        <v>20000</v>
      </c>
      <c r="Q20" s="52">
        <v>20000</v>
      </c>
      <c r="R20" s="50">
        <v>50000</v>
      </c>
      <c r="S20" s="51">
        <f>50000+6543</f>
        <v>56543</v>
      </c>
      <c r="T20" s="80"/>
      <c r="U20" s="52"/>
    </row>
    <row r="21" spans="3:23" ht="25.5" customHeight="1" thickBot="1" x14ac:dyDescent="0.3">
      <c r="C21" s="47">
        <v>8216</v>
      </c>
      <c r="D21" s="68" t="s">
        <v>10</v>
      </c>
      <c r="E21" s="82">
        <v>394094</v>
      </c>
      <c r="F21" s="48"/>
      <c r="G21" s="49">
        <v>4937</v>
      </c>
      <c r="H21" s="49">
        <f>25022+2762</f>
        <v>27784</v>
      </c>
      <c r="I21" s="78">
        <v>5279</v>
      </c>
      <c r="J21" s="50">
        <v>20000</v>
      </c>
      <c r="K21" s="51">
        <v>50000</v>
      </c>
      <c r="L21" s="51">
        <v>50000</v>
      </c>
      <c r="M21" s="52">
        <v>30000</v>
      </c>
      <c r="N21" s="53">
        <v>20000</v>
      </c>
      <c r="O21" s="51">
        <v>50000</v>
      </c>
      <c r="P21" s="51">
        <v>50000</v>
      </c>
      <c r="Q21" s="52">
        <v>30000</v>
      </c>
      <c r="R21" s="50">
        <v>20000</v>
      </c>
      <c r="S21" s="51">
        <f>30000+6094</f>
        <v>36094</v>
      </c>
      <c r="T21" s="51"/>
      <c r="U21" s="52"/>
    </row>
    <row r="22" spans="3:23" s="28" customFormat="1" ht="27" customHeight="1" thickBot="1" x14ac:dyDescent="0.3">
      <c r="C22" s="34"/>
      <c r="D22" s="69" t="s">
        <v>15</v>
      </c>
      <c r="E22" s="54">
        <f>SUM(E15:E21)</f>
        <v>1556709.3725300001</v>
      </c>
      <c r="F22" s="55">
        <f>SUM(F16:F21)</f>
        <v>20079</v>
      </c>
      <c r="G22" s="56">
        <f>SUM(G15:G21)</f>
        <v>98830.12711999999</v>
      </c>
      <c r="H22" s="56">
        <f t="shared" ref="H22:T22" si="0">SUM(H15:H21)</f>
        <v>134341.42496</v>
      </c>
      <c r="I22" s="58">
        <f t="shared" si="0"/>
        <v>144799.88056000002</v>
      </c>
      <c r="J22" s="55">
        <f t="shared" si="0"/>
        <v>233781.63185000001</v>
      </c>
      <c r="K22" s="56">
        <f t="shared" si="0"/>
        <v>235172.89637</v>
      </c>
      <c r="L22" s="56">
        <f t="shared" si="0"/>
        <v>148677.43099999998</v>
      </c>
      <c r="M22" s="58">
        <f t="shared" si="0"/>
        <v>80000</v>
      </c>
      <c r="N22" s="59">
        <f t="shared" si="0"/>
        <v>78390</v>
      </c>
      <c r="O22" s="56">
        <f t="shared" si="0"/>
        <v>100000</v>
      </c>
      <c r="P22" s="56">
        <f t="shared" si="0"/>
        <v>70000</v>
      </c>
      <c r="Q22" s="57">
        <f t="shared" si="0"/>
        <v>50000</v>
      </c>
      <c r="R22" s="55">
        <f t="shared" si="0"/>
        <v>70000</v>
      </c>
      <c r="S22" s="56">
        <f t="shared" si="0"/>
        <v>92637</v>
      </c>
      <c r="T22" s="56">
        <f t="shared" si="0"/>
        <v>0</v>
      </c>
      <c r="U22" s="58">
        <v>0</v>
      </c>
    </row>
    <row r="23" spans="3:23" s="28" customFormat="1" ht="26.25" customHeight="1" x14ac:dyDescent="0.25">
      <c r="C23" s="60"/>
      <c r="D23" s="66" t="s">
        <v>16</v>
      </c>
      <c r="E23" s="63"/>
      <c r="F23" s="61"/>
      <c r="G23" s="61"/>
      <c r="H23" s="61"/>
      <c r="I23" s="61">
        <f>SUM(F22:I22)</f>
        <v>398050.43264000001</v>
      </c>
      <c r="J23" s="61"/>
      <c r="K23" s="61"/>
      <c r="L23" s="61"/>
      <c r="M23" s="61">
        <f>SUM(J22:M22)</f>
        <v>697631.95921999996</v>
      </c>
      <c r="N23" s="61"/>
      <c r="O23" s="61"/>
      <c r="P23" s="61"/>
      <c r="Q23" s="61">
        <f>SUM(N22:Q22)</f>
        <v>298390</v>
      </c>
      <c r="R23" s="61"/>
      <c r="S23" s="61"/>
      <c r="T23" s="61"/>
      <c r="U23" s="61">
        <f>SUM(R22:U22)</f>
        <v>162637</v>
      </c>
    </row>
    <row r="24" spans="3:23" s="28" customFormat="1" ht="16.5" thickBot="1" x14ac:dyDescent="0.3">
      <c r="C24" s="29"/>
      <c r="D24" s="30"/>
      <c r="E24" s="31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</row>
    <row r="25" spans="3:23" s="28" customFormat="1" ht="16.5" thickBot="1" x14ac:dyDescent="0.3">
      <c r="C25" s="29"/>
      <c r="D25" s="30" t="s">
        <v>19</v>
      </c>
      <c r="E25" s="95">
        <v>80</v>
      </c>
      <c r="F25" s="32"/>
      <c r="G25" s="32"/>
      <c r="H25" s="32"/>
      <c r="I25" s="32">
        <f>I23*E25/100</f>
        <v>318440.346112</v>
      </c>
      <c r="J25" s="32"/>
      <c r="K25" s="32"/>
      <c r="L25" s="32"/>
      <c r="M25" s="32">
        <f>M23*E25/100</f>
        <v>558105.56737599999</v>
      </c>
      <c r="N25" s="32"/>
      <c r="O25" s="32"/>
      <c r="P25" s="32"/>
      <c r="Q25" s="32">
        <f>Q23*E25/100</f>
        <v>238712</v>
      </c>
      <c r="R25" s="32"/>
      <c r="S25" s="32"/>
      <c r="T25" s="32"/>
      <c r="U25" s="32">
        <f>U23*E25/100</f>
        <v>130109.6</v>
      </c>
    </row>
    <row r="26" spans="3:23" s="28" customFormat="1" x14ac:dyDescent="0.25">
      <c r="C26" s="29"/>
      <c r="D26" s="30" t="s">
        <v>17</v>
      </c>
      <c r="E26" s="31"/>
      <c r="F26" s="32"/>
      <c r="G26" s="32"/>
      <c r="H26" s="32"/>
      <c r="I26" s="32">
        <v>105000</v>
      </c>
      <c r="J26" s="32"/>
      <c r="K26" s="32"/>
      <c r="L26" s="32"/>
      <c r="M26" s="32">
        <v>180000</v>
      </c>
      <c r="N26" s="32"/>
      <c r="O26" s="32"/>
      <c r="P26" s="32"/>
      <c r="Q26" s="32">
        <v>60000</v>
      </c>
      <c r="R26" s="32"/>
      <c r="S26" s="32"/>
      <c r="T26" s="32"/>
      <c r="U26" s="32">
        <v>55000</v>
      </c>
      <c r="W26" s="94"/>
    </row>
    <row r="27" spans="3:23" s="28" customFormat="1" x14ac:dyDescent="0.25">
      <c r="C27" s="29"/>
      <c r="D27" s="30" t="s">
        <v>18</v>
      </c>
      <c r="E27" s="31"/>
      <c r="F27" s="32"/>
      <c r="G27" s="32"/>
      <c r="H27" s="32"/>
      <c r="I27" s="32">
        <v>150000</v>
      </c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</row>
    <row r="28" spans="3:23" s="28" customFormat="1" x14ac:dyDescent="0.25">
      <c r="C28" s="29"/>
      <c r="D28" s="30" t="s">
        <v>20</v>
      </c>
      <c r="E28" s="31"/>
      <c r="F28" s="32"/>
      <c r="G28" s="32"/>
      <c r="H28" s="32"/>
      <c r="I28" s="32">
        <f>SUM(I25:I27)</f>
        <v>573440.34611200006</v>
      </c>
      <c r="J28" s="32"/>
      <c r="K28" s="32"/>
      <c r="L28" s="32"/>
      <c r="M28" s="32">
        <f>SUM(M25:M27)</f>
        <v>738105.56737599999</v>
      </c>
      <c r="N28" s="32"/>
      <c r="O28" s="32"/>
      <c r="P28" s="32"/>
      <c r="Q28" s="32">
        <f>SUM(Q25:Q27)</f>
        <v>298712</v>
      </c>
      <c r="R28" s="32"/>
      <c r="S28" s="32"/>
      <c r="T28" s="32"/>
      <c r="U28" s="32">
        <f>SUM(U25:U27)</f>
        <v>185109.6</v>
      </c>
    </row>
    <row r="29" spans="3:23" ht="21" customHeight="1" x14ac:dyDescent="0.25">
      <c r="D29" s="85" t="s">
        <v>21</v>
      </c>
      <c r="E29" s="89"/>
      <c r="F29" s="89"/>
      <c r="G29" s="89"/>
      <c r="H29" s="89"/>
      <c r="I29" s="83">
        <f>I28</f>
        <v>573440.34611200006</v>
      </c>
      <c r="J29" s="84"/>
      <c r="K29" s="84"/>
      <c r="L29" s="84"/>
      <c r="M29" s="83">
        <f>I29+M28</f>
        <v>1311545.9134880002</v>
      </c>
      <c r="N29" s="84"/>
      <c r="O29" s="84"/>
      <c r="P29" s="84"/>
      <c r="Q29" s="83">
        <f>M29+Q28</f>
        <v>1610257.9134880002</v>
      </c>
      <c r="R29" s="84"/>
      <c r="S29" s="84"/>
      <c r="T29" s="87"/>
      <c r="U29" s="86">
        <f>Q29+U28</f>
        <v>1795367.5134880003</v>
      </c>
    </row>
    <row r="30" spans="3:23" x14ac:dyDescent="0.25">
      <c r="D30" s="30"/>
    </row>
    <row r="31" spans="3:23" x14ac:dyDescent="0.25">
      <c r="D31" s="33" t="s">
        <v>11</v>
      </c>
      <c r="E31" s="64" t="s">
        <v>12</v>
      </c>
      <c r="F31" s="38"/>
      <c r="G31" s="38"/>
      <c r="H31" s="37"/>
      <c r="I31" s="1"/>
      <c r="L31" s="1"/>
    </row>
    <row r="32" spans="3:23" x14ac:dyDescent="0.25">
      <c r="D32" s="35" t="s">
        <v>13</v>
      </c>
      <c r="E32" s="65" t="s">
        <v>14</v>
      </c>
      <c r="F32" s="36"/>
      <c r="H32" s="22"/>
      <c r="I32" s="1"/>
      <c r="M32" s="24"/>
      <c r="O32" s="7"/>
    </row>
    <row r="33" spans="8:13" x14ac:dyDescent="0.25">
      <c r="H33" s="21"/>
      <c r="I33" s="88"/>
      <c r="K33" s="7"/>
      <c r="M33" s="23"/>
    </row>
    <row r="34" spans="8:13" x14ac:dyDescent="0.25">
      <c r="H34" s="21"/>
      <c r="I34" s="1"/>
      <c r="K34" s="24"/>
    </row>
  </sheetData>
  <mergeCells count="29">
    <mergeCell ref="C12:C14"/>
    <mergeCell ref="F13:I13"/>
    <mergeCell ref="D13:D14"/>
    <mergeCell ref="N18:N19"/>
    <mergeCell ref="M18:M19"/>
    <mergeCell ref="M16:M17"/>
    <mergeCell ref="G16:G17"/>
    <mergeCell ref="I16:I17"/>
    <mergeCell ref="J16:J17"/>
    <mergeCell ref="K16:K17"/>
    <mergeCell ref="C16:C17"/>
    <mergeCell ref="C18:C19"/>
    <mergeCell ref="D18:D19"/>
    <mergeCell ref="F18:F19"/>
    <mergeCell ref="L16:L17"/>
    <mergeCell ref="E18:E19"/>
    <mergeCell ref="J18:J19"/>
    <mergeCell ref="K18:K19"/>
    <mergeCell ref="L18:L19"/>
    <mergeCell ref="R13:U13"/>
    <mergeCell ref="D12:U12"/>
    <mergeCell ref="E13:E14"/>
    <mergeCell ref="J13:M13"/>
    <mergeCell ref="N13:Q13"/>
    <mergeCell ref="D16:D17"/>
    <mergeCell ref="F16:F17"/>
    <mergeCell ref="E16:E17"/>
    <mergeCell ref="H18:H19"/>
    <mergeCell ref="I18:I19"/>
  </mergeCells>
  <pageMargins left="0.7" right="0.7" top="0.78740157499999996" bottom="0.78740157499999996" header="0.3" footer="0.3"/>
  <pageSetup paperSize="9" scale="45" orientation="landscape" copies="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cash flow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Malík Radomír</cp:lastModifiedBy>
  <cp:lastPrinted>2020-04-15T11:51:51Z</cp:lastPrinted>
  <dcterms:created xsi:type="dcterms:W3CDTF">2020-02-14T12:24:57Z</dcterms:created>
  <dcterms:modified xsi:type="dcterms:W3CDTF">2020-05-19T04:10:49Z</dcterms:modified>
</cp:coreProperties>
</file>