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T29" i="1" l="1"/>
  <c r="P29" i="1" l="1"/>
  <c r="N29" i="1"/>
  <c r="M29" i="1"/>
  <c r="L29" i="1"/>
  <c r="K29" i="1"/>
  <c r="G29" i="1"/>
  <c r="F29" i="1"/>
  <c r="E29" i="1"/>
  <c r="C29" i="1"/>
  <c r="B29" i="1"/>
  <c r="U21" i="1" l="1"/>
  <c r="U19" i="1"/>
  <c r="O17" i="1"/>
  <c r="H17" i="1"/>
  <c r="U6" i="1"/>
  <c r="U29" i="1" s="1"/>
  <c r="D6" i="1"/>
  <c r="D29" i="1" s="1"/>
  <c r="Q17" i="1" l="1"/>
  <c r="W17" i="1" s="1"/>
  <c r="O7" i="1"/>
  <c r="O8" i="1"/>
  <c r="O9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Q18" i="1" l="1"/>
  <c r="W18" i="1" s="1"/>
  <c r="Q27" i="1"/>
  <c r="W27" i="1" s="1"/>
  <c r="Q23" i="1"/>
  <c r="W23" i="1" s="1"/>
  <c r="Q22" i="1"/>
  <c r="W22" i="1" s="1"/>
  <c r="Q14" i="1"/>
  <c r="W14" i="1" s="1"/>
  <c r="Q28" i="1"/>
  <c r="W28" i="1" s="1"/>
  <c r="Q26" i="1"/>
  <c r="W26" i="1" s="1"/>
  <c r="Q25" i="1"/>
  <c r="W25" i="1" s="1"/>
  <c r="Q24" i="1"/>
  <c r="W24" i="1" s="1"/>
  <c r="Q21" i="1"/>
  <c r="W21" i="1" s="1"/>
  <c r="Q20" i="1"/>
  <c r="W20" i="1" s="1"/>
  <c r="Q19" i="1"/>
  <c r="W19" i="1" s="1"/>
  <c r="Q16" i="1"/>
  <c r="W16" i="1" s="1"/>
  <c r="Q15" i="1"/>
  <c r="W15" i="1" s="1"/>
  <c r="Q13" i="1"/>
  <c r="W13" i="1" s="1"/>
  <c r="Q12" i="1"/>
  <c r="W12" i="1" s="1"/>
  <c r="Q11" i="1"/>
  <c r="W11" i="1" s="1"/>
  <c r="Q10" i="1"/>
  <c r="W10" i="1" s="1"/>
  <c r="Q9" i="1"/>
  <c r="W9" i="1" s="1"/>
  <c r="Q8" i="1"/>
  <c r="W8" i="1" s="1"/>
  <c r="Q7" i="1"/>
  <c r="O6" i="1"/>
  <c r="H6" i="1"/>
  <c r="W7" i="1" l="1"/>
  <c r="Q6" i="1"/>
  <c r="W6" i="1" s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6" i="1"/>
  <c r="Q29" i="1" l="1"/>
  <c r="Z29" i="1"/>
  <c r="O29" i="1"/>
  <c r="H29" i="1"/>
  <c r="W29" i="1" l="1"/>
</calcChain>
</file>

<file path=xl/sharedStrings.xml><?xml version="1.0" encoding="utf-8"?>
<sst xmlns="http://schemas.openxmlformats.org/spreadsheetml/2006/main" count="141" uniqueCount="66">
  <si>
    <t>zdroje</t>
  </si>
  <si>
    <t>ÚHRN</t>
  </si>
  <si>
    <t>potřeby</t>
  </si>
  <si>
    <t xml:space="preserve">účelové </t>
  </si>
  <si>
    <t xml:space="preserve">prostředky </t>
  </si>
  <si>
    <t>Městský obvod</t>
  </si>
  <si>
    <t xml:space="preserve">aktivní </t>
  </si>
  <si>
    <t xml:space="preserve">dokrytí </t>
  </si>
  <si>
    <t>dokrytí</t>
  </si>
  <si>
    <t>účel.</t>
  </si>
  <si>
    <t>jiné</t>
  </si>
  <si>
    <t>zdrojů</t>
  </si>
  <si>
    <t>pasivní</t>
  </si>
  <si>
    <t xml:space="preserve">vratky </t>
  </si>
  <si>
    <t>účel. fondy</t>
  </si>
  <si>
    <t>potřeb</t>
  </si>
  <si>
    <t>fondy</t>
  </si>
  <si>
    <t xml:space="preserve">u ZBÚ </t>
  </si>
  <si>
    <t xml:space="preserve">PO </t>
  </si>
  <si>
    <t>SR</t>
  </si>
  <si>
    <t>SMO</t>
  </si>
  <si>
    <t>PO</t>
  </si>
  <si>
    <t>SMO+KÚ</t>
  </si>
  <si>
    <t>jiné potřeby</t>
  </si>
  <si>
    <t>v rámci úč.231</t>
  </si>
  <si>
    <t>magistrát - obvody</t>
  </si>
  <si>
    <t>Mor.Ostr.a Přívoz</t>
  </si>
  <si>
    <t>dokrytí +</t>
  </si>
  <si>
    <t>Slezská Ostrava</t>
  </si>
  <si>
    <t>prostř.bez účelu</t>
  </si>
  <si>
    <t>vratka -</t>
  </si>
  <si>
    <t>Ostrava-Jih</t>
  </si>
  <si>
    <t>Mor. Ostrava a Přívoz</t>
  </si>
  <si>
    <t>Poruba</t>
  </si>
  <si>
    <t>Nová Bělá</t>
  </si>
  <si>
    <t>Vítkovice</t>
  </si>
  <si>
    <t>Stará Bělá</t>
  </si>
  <si>
    <t>Pustkovec</t>
  </si>
  <si>
    <t>Mar.H.a Hulváky</t>
  </si>
  <si>
    <t>Petřkovice</t>
  </si>
  <si>
    <t>Lhotka</t>
  </si>
  <si>
    <t>Mar.Hory a Hulváky</t>
  </si>
  <si>
    <t>Hošťálkovice</t>
  </si>
  <si>
    <t>Nová Ves</t>
  </si>
  <si>
    <t>Proskovice</t>
  </si>
  <si>
    <t>Michálkovice</t>
  </si>
  <si>
    <t>Radvan.a Bartov.</t>
  </si>
  <si>
    <t>Krásné Pole</t>
  </si>
  <si>
    <t>Martinov</t>
  </si>
  <si>
    <t>Radvanice a Bartovice</t>
  </si>
  <si>
    <t>Polanka n.Odrou</t>
  </si>
  <si>
    <t>Hrabová</t>
  </si>
  <si>
    <t>Svinov</t>
  </si>
  <si>
    <t>Polanka nad Odrou</t>
  </si>
  <si>
    <t>Třebovice</t>
  </si>
  <si>
    <t>Plesná</t>
  </si>
  <si>
    <t>obvody celkem</t>
  </si>
  <si>
    <t>Celkem obvody</t>
  </si>
  <si>
    <t>k čerpání r.2017</t>
  </si>
  <si>
    <t>k 31.12.2017</t>
  </si>
  <si>
    <t>stav ZBÚ+pokladny</t>
  </si>
  <si>
    <t>po FV 2017</t>
  </si>
  <si>
    <t>zapojeno SR 2018</t>
  </si>
  <si>
    <t>vázáno do UR 2018</t>
  </si>
  <si>
    <t>Příloha č. 12</t>
  </si>
  <si>
    <t>Finanční vypořádání SMO s městskými obvody za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</si>
</sst>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14" fontId="5" fillId="0" borderId="1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0" fontId="4" fillId="0" borderId="4" xfId="1" applyFont="1" applyFill="1" applyBorder="1"/>
    <xf numFmtId="0" fontId="4" fillId="0" borderId="5" xfId="1" applyFont="1" applyFill="1" applyBorder="1"/>
    <xf numFmtId="14" fontId="5" fillId="0" borderId="17" xfId="1" applyNumberFormat="1" applyFont="1" applyBorder="1" applyAlignment="1">
      <alignment horizontal="center"/>
    </xf>
    <xf numFmtId="49" fontId="5" fillId="0" borderId="18" xfId="1" applyNumberFormat="1" applyFont="1" applyBorder="1" applyAlignment="1">
      <alignment horizontal="center"/>
    </xf>
    <xf numFmtId="14" fontId="5" fillId="0" borderId="23" xfId="1" applyNumberFormat="1" applyFont="1" applyBorder="1" applyAlignment="1">
      <alignment horizontal="center"/>
    </xf>
    <xf numFmtId="49" fontId="5" fillId="0" borderId="24" xfId="1" applyNumberFormat="1" applyFont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14" fontId="5" fillId="2" borderId="25" xfId="1" applyNumberFormat="1" applyFont="1" applyFill="1" applyBorder="1" applyAlignment="1">
      <alignment horizontal="center"/>
    </xf>
    <xf numFmtId="4" fontId="2" fillId="0" borderId="28" xfId="1" applyNumberFormat="1" applyFont="1" applyBorder="1"/>
    <xf numFmtId="4" fontId="2" fillId="0" borderId="30" xfId="1" applyNumberFormat="1" applyFont="1" applyBorder="1"/>
    <xf numFmtId="4" fontId="2" fillId="0" borderId="32" xfId="1" applyNumberFormat="1" applyFont="1" applyBorder="1"/>
    <xf numFmtId="0" fontId="5" fillId="2" borderId="26" xfId="1" applyFont="1" applyFill="1" applyBorder="1" applyAlignment="1">
      <alignment horizontal="center"/>
    </xf>
    <xf numFmtId="4" fontId="4" fillId="0" borderId="35" xfId="1" applyNumberFormat="1" applyFont="1" applyBorder="1" applyAlignment="1">
      <alignment horizontal="right"/>
    </xf>
    <xf numFmtId="4" fontId="4" fillId="0" borderId="37" xfId="1" applyNumberFormat="1" applyFont="1" applyBorder="1" applyAlignment="1">
      <alignment horizontal="right"/>
    </xf>
    <xf numFmtId="4" fontId="4" fillId="0" borderId="38" xfId="1" applyNumberFormat="1" applyFont="1" applyBorder="1" applyAlignment="1">
      <alignment horizontal="right"/>
    </xf>
    <xf numFmtId="4" fontId="4" fillId="0" borderId="36" xfId="1" applyNumberFormat="1" applyFont="1" applyBorder="1" applyAlignment="1">
      <alignment horizontal="right"/>
    </xf>
    <xf numFmtId="4" fontId="4" fillId="0" borderId="34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4" fontId="4" fillId="0" borderId="16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4" fontId="4" fillId="0" borderId="41" xfId="1" applyNumberFormat="1" applyFont="1" applyBorder="1" applyAlignment="1">
      <alignment horizontal="right"/>
    </xf>
    <xf numFmtId="4" fontId="4" fillId="0" borderId="39" xfId="1" applyNumberFormat="1" applyFont="1" applyBorder="1" applyAlignment="1">
      <alignment horizontal="right"/>
    </xf>
    <xf numFmtId="0" fontId="5" fillId="0" borderId="20" xfId="1" applyFont="1" applyFill="1" applyBorder="1" applyAlignment="1">
      <alignment horizontal="center"/>
    </xf>
    <xf numFmtId="0" fontId="1" fillId="0" borderId="20" xfId="1" applyBorder="1"/>
    <xf numFmtId="0" fontId="3" fillId="0" borderId="21" xfId="1" applyFont="1" applyBorder="1"/>
    <xf numFmtId="0" fontId="2" fillId="0" borderId="22" xfId="1" applyFont="1" applyBorder="1"/>
    <xf numFmtId="4" fontId="2" fillId="0" borderId="43" xfId="1" applyNumberFormat="1" applyFont="1" applyBorder="1"/>
    <xf numFmtId="0" fontId="6" fillId="0" borderId="29" xfId="1" applyFont="1" applyBorder="1"/>
    <xf numFmtId="4" fontId="2" fillId="2" borderId="29" xfId="1" applyNumberFormat="1" applyFont="1" applyFill="1" applyBorder="1"/>
    <xf numFmtId="4" fontId="2" fillId="0" borderId="40" xfId="1" applyNumberFormat="1" applyFont="1" applyBorder="1"/>
    <xf numFmtId="14" fontId="5" fillId="0" borderId="44" xfId="1" applyNumberFormat="1" applyFont="1" applyBorder="1" applyAlignment="1">
      <alignment horizontal="center"/>
    </xf>
    <xf numFmtId="14" fontId="5" fillId="0" borderId="18" xfId="1" applyNumberFormat="1" applyFont="1" applyBorder="1" applyAlignment="1">
      <alignment horizontal="center"/>
    </xf>
    <xf numFmtId="14" fontId="7" fillId="0" borderId="25" xfId="1" applyNumberFormat="1" applyFont="1" applyBorder="1" applyAlignment="1">
      <alignment horizontal="center"/>
    </xf>
    <xf numFmtId="49" fontId="7" fillId="0" borderId="26" xfId="1" applyNumberFormat="1" applyFont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14" fontId="5" fillId="2" borderId="21" xfId="1" applyNumberFormat="1" applyFont="1" applyFill="1" applyBorder="1" applyAlignment="1">
      <alignment horizontal="center"/>
    </xf>
    <xf numFmtId="49" fontId="5" fillId="2" borderId="22" xfId="1" applyNumberFormat="1" applyFont="1" applyFill="1" applyBorder="1" applyAlignment="1">
      <alignment horizontal="center"/>
    </xf>
    <xf numFmtId="0" fontId="4" fillId="3" borderId="4" xfId="1" applyFont="1" applyFill="1" applyBorder="1"/>
    <xf numFmtId="0" fontId="4" fillId="3" borderId="3" xfId="1" applyFont="1" applyFill="1" applyBorder="1"/>
    <xf numFmtId="4" fontId="4" fillId="3" borderId="36" xfId="1" applyNumberFormat="1" applyFont="1" applyFill="1" applyBorder="1" applyAlignment="1">
      <alignment horizontal="right"/>
    </xf>
    <xf numFmtId="4" fontId="1" fillId="2" borderId="42" xfId="1" applyNumberFormat="1" applyFont="1" applyFill="1" applyBorder="1"/>
    <xf numFmtId="4" fontId="1" fillId="0" borderId="3" xfId="1" applyNumberFormat="1" applyFont="1" applyBorder="1"/>
    <xf numFmtId="4" fontId="1" fillId="0" borderId="34" xfId="1" applyNumberFormat="1" applyFont="1" applyBorder="1" applyAlignment="1">
      <alignment horizontal="right"/>
    </xf>
    <xf numFmtId="4" fontId="1" fillId="0" borderId="47" xfId="1" applyNumberFormat="1" applyFont="1" applyBorder="1"/>
    <xf numFmtId="4" fontId="1" fillId="0" borderId="6" xfId="1" applyNumberFormat="1" applyFont="1" applyBorder="1"/>
    <xf numFmtId="4" fontId="1" fillId="0" borderId="7" xfId="1" applyNumberFormat="1" applyFont="1" applyBorder="1"/>
    <xf numFmtId="4" fontId="1" fillId="0" borderId="31" xfId="1" applyNumberFormat="1" applyFont="1" applyBorder="1" applyAlignment="1">
      <alignment horizontal="right"/>
    </xf>
    <xf numFmtId="4" fontId="1" fillId="0" borderId="48" xfId="1" applyNumberFormat="1" applyFont="1" applyBorder="1"/>
    <xf numFmtId="4" fontId="1" fillId="0" borderId="9" xfId="1" applyNumberFormat="1" applyFont="1" applyBorder="1"/>
    <xf numFmtId="4" fontId="1" fillId="0" borderId="10" xfId="1" applyNumberFormat="1" applyFont="1" applyBorder="1"/>
    <xf numFmtId="4" fontId="1" fillId="0" borderId="49" xfId="1" applyNumberFormat="1" applyFont="1" applyBorder="1" applyAlignment="1">
      <alignment horizontal="right"/>
    </xf>
    <xf numFmtId="4" fontId="1" fillId="0" borderId="50" xfId="1" applyNumberFormat="1" applyFont="1" applyBorder="1"/>
    <xf numFmtId="4" fontId="1" fillId="0" borderId="44" xfId="1" applyNumberFormat="1" applyFont="1" applyBorder="1"/>
    <xf numFmtId="4" fontId="1" fillId="0" borderId="51" xfId="1" applyNumberFormat="1" applyFont="1" applyBorder="1"/>
    <xf numFmtId="4" fontId="1" fillId="0" borderId="27" xfId="1" applyNumberFormat="1" applyFont="1" applyBorder="1"/>
    <xf numFmtId="4" fontId="1" fillId="0" borderId="13" xfId="1" applyNumberFormat="1" applyFont="1" applyBorder="1"/>
    <xf numFmtId="4" fontId="1" fillId="0" borderId="52" xfId="1" applyNumberFormat="1" applyFont="1" applyBorder="1"/>
    <xf numFmtId="4" fontId="1" fillId="0" borderId="11" xfId="1" applyNumberFormat="1" applyFont="1" applyBorder="1"/>
    <xf numFmtId="4" fontId="1" fillId="0" borderId="12" xfId="1" applyNumberFormat="1" applyFont="1" applyBorder="1"/>
    <xf numFmtId="14" fontId="5" fillId="0" borderId="0" xfId="1" applyNumberFormat="1" applyFont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14" fontId="5" fillId="3" borderId="25" xfId="1" applyNumberFormat="1" applyFont="1" applyFill="1" applyBorder="1" applyAlignment="1">
      <alignment horizontal="center"/>
    </xf>
    <xf numFmtId="0" fontId="5" fillId="3" borderId="26" xfId="1" applyFont="1" applyFill="1" applyBorder="1" applyAlignment="1">
      <alignment horizontal="center"/>
    </xf>
    <xf numFmtId="4" fontId="1" fillId="3" borderId="3" xfId="1" applyNumberFormat="1" applyFont="1" applyFill="1" applyBorder="1"/>
    <xf numFmtId="14" fontId="10" fillId="0" borderId="21" xfId="1" applyNumberFormat="1" applyFont="1" applyFill="1" applyBorder="1" applyAlignment="1">
      <alignment horizontal="center"/>
    </xf>
    <xf numFmtId="49" fontId="10" fillId="0" borderId="22" xfId="1" applyNumberFormat="1" applyFont="1" applyBorder="1" applyAlignment="1">
      <alignment horizontal="center"/>
    </xf>
    <xf numFmtId="4" fontId="8" fillId="0" borderId="0" xfId="1" applyNumberFormat="1" applyFont="1" applyBorder="1"/>
    <xf numFmtId="0" fontId="3" fillId="0" borderId="20" xfId="1" applyFont="1" applyBorder="1"/>
    <xf numFmtId="0" fontId="1" fillId="0" borderId="0" xfId="1"/>
    <xf numFmtId="4" fontId="1" fillId="0" borderId="6" xfId="1" applyNumberFormat="1" applyBorder="1"/>
    <xf numFmtId="4" fontId="1" fillId="0" borderId="7" xfId="1" applyNumberFormat="1" applyBorder="1"/>
    <xf numFmtId="4" fontId="1" fillId="0" borderId="8" xfId="1" applyNumberFormat="1" applyBorder="1"/>
    <xf numFmtId="4" fontId="1" fillId="0" borderId="9" xfId="1" applyNumberFormat="1" applyBorder="1"/>
    <xf numFmtId="4" fontId="1" fillId="0" borderId="10" xfId="1" applyNumberFormat="1" applyBorder="1"/>
    <xf numFmtId="4" fontId="1" fillId="0" borderId="12" xfId="1" applyNumberFormat="1" applyBorder="1"/>
    <xf numFmtId="4" fontId="1" fillId="0" borderId="14" xfId="1" applyNumberFormat="1" applyBorder="1"/>
    <xf numFmtId="4" fontId="1" fillId="0" borderId="15" xfId="1" applyNumberFormat="1" applyBorder="1"/>
    <xf numFmtId="4" fontId="4" fillId="0" borderId="4" xfId="1" applyNumberFormat="1" applyFont="1" applyBorder="1"/>
    <xf numFmtId="4" fontId="4" fillId="0" borderId="4" xfId="1" applyNumberFormat="1" applyFont="1" applyFill="1" applyBorder="1"/>
    <xf numFmtId="4" fontId="4" fillId="0" borderId="5" xfId="1" applyNumberFormat="1" applyFont="1" applyFill="1" applyBorder="1"/>
    <xf numFmtId="4" fontId="6" fillId="0" borderId="29" xfId="1" applyNumberFormat="1" applyFont="1" applyBorder="1"/>
    <xf numFmtId="4" fontId="4" fillId="0" borderId="42" xfId="1" applyNumberFormat="1" applyFont="1" applyBorder="1"/>
    <xf numFmtId="0" fontId="8" fillId="0" borderId="46" xfId="1" applyFont="1" applyBorder="1" applyAlignment="1">
      <alignment horizontal="center"/>
    </xf>
    <xf numFmtId="4" fontId="6" fillId="0" borderId="18" xfId="1" applyNumberFormat="1" applyFont="1" applyBorder="1"/>
    <xf numFmtId="4" fontId="2" fillId="0" borderId="24" xfId="1" applyNumberFormat="1" applyFont="1" applyBorder="1"/>
    <xf numFmtId="4" fontId="4" fillId="3" borderId="4" xfId="1" applyNumberFormat="1" applyFont="1" applyFill="1" applyBorder="1"/>
    <xf numFmtId="0" fontId="8" fillId="4" borderId="45" xfId="1" applyFont="1" applyFill="1" applyBorder="1" applyAlignment="1">
      <alignment horizontal="center"/>
    </xf>
    <xf numFmtId="0" fontId="8" fillId="4" borderId="53" xfId="1" applyFont="1" applyFill="1" applyBorder="1" applyAlignment="1">
      <alignment horizontal="center"/>
    </xf>
    <xf numFmtId="4" fontId="6" fillId="0" borderId="0" xfId="1" applyNumberFormat="1" applyFont="1"/>
    <xf numFmtId="0" fontId="9" fillId="0" borderId="35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4" fontId="0" fillId="0" borderId="0" xfId="0" applyNumberFormat="1"/>
    <xf numFmtId="49" fontId="5" fillId="0" borderId="33" xfId="1" applyNumberFormat="1" applyFont="1" applyBorder="1" applyAlignment="1">
      <alignment horizontal="center"/>
    </xf>
    <xf numFmtId="14" fontId="5" fillId="0" borderId="54" xfId="1" applyNumberFormat="1" applyFont="1" applyBorder="1" applyAlignment="1">
      <alignment horizontal="center"/>
    </xf>
    <xf numFmtId="49" fontId="5" fillId="0" borderId="55" xfId="1" applyNumberFormat="1" applyFont="1" applyBorder="1" applyAlignment="1">
      <alignment horizontal="center"/>
    </xf>
    <xf numFmtId="4" fontId="4" fillId="0" borderId="56" xfId="1" applyNumberFormat="1" applyFont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0" fontId="9" fillId="0" borderId="42" xfId="1" applyFont="1" applyBorder="1" applyAlignment="1">
      <alignment horizontal="center"/>
    </xf>
    <xf numFmtId="0" fontId="9" fillId="4" borderId="57" xfId="1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14" fontId="7" fillId="0" borderId="20" xfId="1" applyNumberFormat="1" applyFont="1" applyBorder="1" applyAlignment="1">
      <alignment horizontal="center"/>
    </xf>
    <xf numFmtId="49" fontId="7" fillId="0" borderId="22" xfId="1" applyNumberFormat="1" applyFont="1" applyBorder="1" applyAlignment="1">
      <alignment horizontal="center"/>
    </xf>
    <xf numFmtId="4" fontId="2" fillId="0" borderId="58" xfId="1" applyNumberFormat="1" applyFont="1" applyBorder="1"/>
    <xf numFmtId="4" fontId="1" fillId="3" borderId="0" xfId="1" applyNumberFormat="1" applyFont="1" applyFill="1" applyBorder="1"/>
    <xf numFmtId="0" fontId="5" fillId="0" borderId="20" xfId="1" applyFont="1" applyBorder="1" applyAlignment="1"/>
    <xf numFmtId="14" fontId="5" fillId="0" borderId="21" xfId="1" applyNumberFormat="1" applyFont="1" applyBorder="1" applyAlignment="1">
      <alignment horizontal="center"/>
    </xf>
    <xf numFmtId="14" fontId="5" fillId="0" borderId="22" xfId="1" applyNumberFormat="1" applyFont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4" fontId="1" fillId="2" borderId="59" xfId="1" applyNumberFormat="1" applyFont="1" applyFill="1" applyBorder="1"/>
    <xf numFmtId="4" fontId="4" fillId="0" borderId="42" xfId="1" applyNumberFormat="1" applyFont="1" applyBorder="1" applyAlignment="1">
      <alignment horizontal="right"/>
    </xf>
    <xf numFmtId="4" fontId="2" fillId="0" borderId="29" xfId="1" applyNumberFormat="1" applyFont="1" applyBorder="1"/>
    <xf numFmtId="0" fontId="4" fillId="0" borderId="3" xfId="1" applyFont="1" applyFill="1" applyBorder="1"/>
    <xf numFmtId="4" fontId="1" fillId="0" borderId="22" xfId="1" applyNumberFormat="1" applyFont="1" applyBorder="1"/>
    <xf numFmtId="4" fontId="2" fillId="0" borderId="0" xfId="1" applyNumberFormat="1" applyFont="1" applyBorder="1"/>
    <xf numFmtId="4" fontId="1" fillId="0" borderId="60" xfId="1" applyNumberFormat="1" applyBorder="1"/>
    <xf numFmtId="0" fontId="5" fillId="0" borderId="35" xfId="1" applyFont="1" applyBorder="1" applyAlignment="1">
      <alignment horizontal="center"/>
    </xf>
    <xf numFmtId="0" fontId="5" fillId="0" borderId="41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11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/>
  </sheetViews>
  <sheetFormatPr defaultRowHeight="15" x14ac:dyDescent="0.25"/>
  <cols>
    <col min="1" max="1" width="18.140625" customWidth="1"/>
    <col min="2" max="2" width="18.85546875" customWidth="1"/>
    <col min="3" max="3" width="15.42578125" customWidth="1"/>
    <col min="4" max="4" width="14.140625" customWidth="1"/>
    <col min="5" max="5" width="16.7109375" customWidth="1"/>
    <col min="7" max="7" width="13.7109375" customWidth="1"/>
    <col min="8" max="8" width="17.28515625" customWidth="1"/>
    <col min="9" max="9" width="5.7109375" style="1" customWidth="1"/>
    <col min="10" max="10" width="17.28515625" style="1" customWidth="1"/>
    <col min="11" max="11" width="13" customWidth="1"/>
    <col min="12" max="12" width="13.42578125" customWidth="1"/>
    <col min="13" max="13" width="13.7109375" customWidth="1"/>
    <col min="14" max="14" width="13.42578125" customWidth="1"/>
    <col min="15" max="15" width="14.140625" customWidth="1"/>
    <col min="16" max="16" width="15.28515625" customWidth="1"/>
    <col min="17" max="17" width="15.42578125" customWidth="1"/>
    <col min="19" max="19" width="18.85546875" customWidth="1"/>
    <col min="20" max="20" width="15.42578125" customWidth="1"/>
    <col min="21" max="21" width="16" customWidth="1"/>
    <col min="22" max="22" width="13.140625" hidden="1" customWidth="1"/>
    <col min="23" max="23" width="15.140625" customWidth="1"/>
    <col min="25" max="25" width="20" customWidth="1"/>
    <col min="26" max="26" width="17" customWidth="1"/>
  </cols>
  <sheetData>
    <row r="1" spans="1:26" s="1" customFormat="1" ht="18.75" x14ac:dyDescent="0.3">
      <c r="A1" s="125" t="s">
        <v>65</v>
      </c>
    </row>
    <row r="2" spans="1:26" s="1" customFormat="1" ht="15.75" thickBot="1" x14ac:dyDescent="0.3">
      <c r="H2" s="1" t="s">
        <v>64</v>
      </c>
    </row>
    <row r="3" spans="1:26" ht="15.75" thickBot="1" x14ac:dyDescent="0.3">
      <c r="A3" s="27"/>
      <c r="B3" s="109"/>
      <c r="C3" s="122" t="s">
        <v>0</v>
      </c>
      <c r="D3" s="123"/>
      <c r="E3" s="123"/>
      <c r="F3" s="124"/>
      <c r="G3" s="104"/>
      <c r="H3" s="38" t="s">
        <v>1</v>
      </c>
      <c r="I3" s="112"/>
      <c r="J3" s="27"/>
      <c r="K3" s="122" t="s">
        <v>2</v>
      </c>
      <c r="L3" s="123"/>
      <c r="M3" s="123"/>
      <c r="N3" s="124"/>
      <c r="O3" s="10" t="s">
        <v>1</v>
      </c>
      <c r="P3" s="64" t="s">
        <v>3</v>
      </c>
      <c r="Q3" s="26" t="s">
        <v>4</v>
      </c>
      <c r="R3" s="1"/>
      <c r="S3" s="1"/>
      <c r="T3" s="1"/>
      <c r="U3" s="1"/>
      <c r="V3" s="1"/>
      <c r="W3" s="1"/>
      <c r="X3" s="1"/>
      <c r="Y3" s="1"/>
      <c r="Z3" s="1" t="s">
        <v>25</v>
      </c>
    </row>
    <row r="4" spans="1:26" x14ac:dyDescent="0.25">
      <c r="A4" s="28" t="s">
        <v>5</v>
      </c>
      <c r="B4" s="110" t="s">
        <v>60</v>
      </c>
      <c r="C4" s="98" t="s">
        <v>6</v>
      </c>
      <c r="D4" s="63" t="s">
        <v>7</v>
      </c>
      <c r="E4" s="6" t="s">
        <v>8</v>
      </c>
      <c r="F4" s="36" t="s">
        <v>9</v>
      </c>
      <c r="G4" s="105" t="s">
        <v>10</v>
      </c>
      <c r="H4" s="39" t="s">
        <v>11</v>
      </c>
      <c r="I4" s="113"/>
      <c r="J4" s="28" t="s">
        <v>5</v>
      </c>
      <c r="K4" s="8" t="s">
        <v>12</v>
      </c>
      <c r="L4" s="2" t="s">
        <v>13</v>
      </c>
      <c r="M4" s="34" t="s">
        <v>13</v>
      </c>
      <c r="N4" s="36" t="s">
        <v>14</v>
      </c>
      <c r="O4" s="11" t="s">
        <v>15</v>
      </c>
      <c r="P4" s="65" t="s">
        <v>16</v>
      </c>
      <c r="Q4" s="68" t="s">
        <v>17</v>
      </c>
      <c r="R4" s="1"/>
      <c r="S4" s="71" t="s">
        <v>5</v>
      </c>
      <c r="T4" s="93"/>
      <c r="U4" s="94"/>
      <c r="V4" s="94"/>
      <c r="W4" s="95"/>
      <c r="X4" s="72"/>
      <c r="Y4" s="71" t="s">
        <v>5</v>
      </c>
      <c r="Z4" s="102" t="s">
        <v>27</v>
      </c>
    </row>
    <row r="5" spans="1:26" ht="15.75" thickBot="1" x14ac:dyDescent="0.3">
      <c r="A5" s="29"/>
      <c r="B5" s="111" t="s">
        <v>59</v>
      </c>
      <c r="C5" s="99" t="s">
        <v>18</v>
      </c>
      <c r="D5" s="97" t="s">
        <v>19</v>
      </c>
      <c r="E5" s="7" t="s">
        <v>20</v>
      </c>
      <c r="F5" s="37" t="s">
        <v>16</v>
      </c>
      <c r="G5" s="106" t="s">
        <v>0</v>
      </c>
      <c r="H5" s="40"/>
      <c r="I5" s="114"/>
      <c r="J5" s="29"/>
      <c r="K5" s="9" t="s">
        <v>21</v>
      </c>
      <c r="L5" s="3" t="s">
        <v>19</v>
      </c>
      <c r="M5" s="35" t="s">
        <v>22</v>
      </c>
      <c r="N5" s="37" t="s">
        <v>23</v>
      </c>
      <c r="O5" s="15"/>
      <c r="P5" s="66" t="s">
        <v>24</v>
      </c>
      <c r="Q5" s="69" t="s">
        <v>61</v>
      </c>
      <c r="R5" s="1"/>
      <c r="S5" s="29"/>
      <c r="T5" s="90" t="s">
        <v>62</v>
      </c>
      <c r="U5" s="91" t="s">
        <v>63</v>
      </c>
      <c r="V5" s="91" t="s">
        <v>58</v>
      </c>
      <c r="W5" s="86" t="s">
        <v>29</v>
      </c>
      <c r="X5" s="72"/>
      <c r="Y5" s="29"/>
      <c r="Z5" s="103" t="s">
        <v>30</v>
      </c>
    </row>
    <row r="6" spans="1:26" ht="15.75" thickBot="1" x14ac:dyDescent="0.3">
      <c r="A6" s="42" t="s">
        <v>26</v>
      </c>
      <c r="B6" s="16">
        <v>112171261.73999999</v>
      </c>
      <c r="C6" s="100">
        <v>255278</v>
      </c>
      <c r="D6" s="24">
        <f>250+62692.44</f>
        <v>62942.44</v>
      </c>
      <c r="E6" s="17">
        <v>249708.06</v>
      </c>
      <c r="F6" s="18">
        <v>0</v>
      </c>
      <c r="G6" s="18">
        <v>0</v>
      </c>
      <c r="H6" s="44">
        <f>C6+D6+E6+F6+G6</f>
        <v>567928.5</v>
      </c>
      <c r="I6" s="108"/>
      <c r="J6" s="42" t="s">
        <v>26</v>
      </c>
      <c r="K6" s="24">
        <v>18005</v>
      </c>
      <c r="L6" s="19">
        <v>38456.28</v>
      </c>
      <c r="M6" s="43">
        <v>84942.45</v>
      </c>
      <c r="N6" s="19">
        <v>198196</v>
      </c>
      <c r="O6" s="44">
        <f>K6+L6+M6+N6</f>
        <v>339599.73</v>
      </c>
      <c r="P6" s="67">
        <v>0</v>
      </c>
      <c r="Q6" s="45">
        <f>B6+H6-O6-P6</f>
        <v>112399590.50999999</v>
      </c>
      <c r="R6" s="1"/>
      <c r="S6" s="85" t="s">
        <v>32</v>
      </c>
      <c r="T6" s="79">
        <v>53770000</v>
      </c>
      <c r="U6" s="73">
        <f>41603672.32+905022.58</f>
        <v>42508694.899999999</v>
      </c>
      <c r="V6" s="74"/>
      <c r="W6" s="75">
        <f>Q6-T6-U6</f>
        <v>16120895.609999992</v>
      </c>
      <c r="X6" s="72"/>
      <c r="Y6" s="85" t="s">
        <v>32</v>
      </c>
      <c r="Z6" s="79">
        <f>D6+E6-L6-M6</f>
        <v>189251.76999999996</v>
      </c>
    </row>
    <row r="7" spans="1:26" ht="15.75" thickBot="1" x14ac:dyDescent="0.3">
      <c r="A7" s="41" t="s">
        <v>28</v>
      </c>
      <c r="B7" s="20">
        <v>112971745.38</v>
      </c>
      <c r="C7" s="101">
        <v>0</v>
      </c>
      <c r="D7" s="25">
        <v>0</v>
      </c>
      <c r="E7" s="21">
        <v>8484.4500000000007</v>
      </c>
      <c r="F7" s="22">
        <v>60259</v>
      </c>
      <c r="G7" s="18">
        <v>0</v>
      </c>
      <c r="H7" s="44">
        <f t="shared" ref="H7:H28" si="0">C7+D7+E7+F7+G7</f>
        <v>68743.45</v>
      </c>
      <c r="I7" s="108"/>
      <c r="J7" s="41" t="s">
        <v>28</v>
      </c>
      <c r="K7" s="25">
        <v>0</v>
      </c>
      <c r="L7" s="23">
        <v>73456.17</v>
      </c>
      <c r="M7" s="23">
        <v>26696.29</v>
      </c>
      <c r="N7" s="23">
        <v>0</v>
      </c>
      <c r="O7" s="44">
        <f t="shared" ref="O7:O28" si="1">K7+L7+M7+N7</f>
        <v>100152.45999999999</v>
      </c>
      <c r="P7" s="67">
        <v>0</v>
      </c>
      <c r="Q7" s="45">
        <f t="shared" ref="Q7:Q28" si="2">B7+H7-O7-P7</f>
        <v>112940336.37</v>
      </c>
      <c r="R7" s="1"/>
      <c r="S7" s="81" t="s">
        <v>28</v>
      </c>
      <c r="T7" s="80">
        <v>37772000</v>
      </c>
      <c r="U7" s="76">
        <v>0</v>
      </c>
      <c r="V7" s="74"/>
      <c r="W7" s="75">
        <f>Q7-T7-U7</f>
        <v>75168336.370000005</v>
      </c>
      <c r="X7" s="72"/>
      <c r="Y7" s="81" t="s">
        <v>28</v>
      </c>
      <c r="Z7" s="79">
        <f t="shared" ref="Z7:Z28" si="3">D7+E7-L7-M7</f>
        <v>-91668.010000000009</v>
      </c>
    </row>
    <row r="8" spans="1:26" ht="15.75" thickBot="1" x14ac:dyDescent="0.3">
      <c r="A8" s="41" t="s">
        <v>31</v>
      </c>
      <c r="B8" s="20">
        <v>537239351.34000003</v>
      </c>
      <c r="C8" s="101">
        <v>0</v>
      </c>
      <c r="D8" s="25">
        <v>339210.23</v>
      </c>
      <c r="E8" s="21">
        <v>271147.53000000003</v>
      </c>
      <c r="F8" s="22">
        <v>0</v>
      </c>
      <c r="G8" s="18">
        <v>0</v>
      </c>
      <c r="H8" s="44">
        <f t="shared" si="0"/>
        <v>610357.76000000001</v>
      </c>
      <c r="I8" s="108"/>
      <c r="J8" s="41" t="s">
        <v>31</v>
      </c>
      <c r="K8" s="25">
        <v>230292</v>
      </c>
      <c r="L8" s="23">
        <v>0</v>
      </c>
      <c r="M8" s="23">
        <v>182007</v>
      </c>
      <c r="N8" s="23">
        <v>1476199</v>
      </c>
      <c r="O8" s="44">
        <f t="shared" si="1"/>
        <v>1888498</v>
      </c>
      <c r="P8" s="67">
        <v>0</v>
      </c>
      <c r="Q8" s="45">
        <f t="shared" si="2"/>
        <v>535961211.10000002</v>
      </c>
      <c r="R8" s="1"/>
      <c r="S8" s="81" t="s">
        <v>31</v>
      </c>
      <c r="T8" s="80">
        <v>248462000</v>
      </c>
      <c r="U8" s="76">
        <v>16735879.49</v>
      </c>
      <c r="V8" s="74"/>
      <c r="W8" s="75">
        <f>Q8-T8-U8</f>
        <v>270763331.61000001</v>
      </c>
      <c r="X8" s="72"/>
      <c r="Y8" s="81" t="s">
        <v>31</v>
      </c>
      <c r="Z8" s="79">
        <f t="shared" si="3"/>
        <v>428350.76</v>
      </c>
    </row>
    <row r="9" spans="1:26" ht="15.75" thickBot="1" x14ac:dyDescent="0.3">
      <c r="A9" s="41" t="s">
        <v>33</v>
      </c>
      <c r="B9" s="20">
        <v>223970771.84999999</v>
      </c>
      <c r="C9" s="101">
        <v>15096</v>
      </c>
      <c r="D9" s="25">
        <v>1340004.98</v>
      </c>
      <c r="E9" s="21">
        <v>120669.19</v>
      </c>
      <c r="F9" s="22">
        <v>12845</v>
      </c>
      <c r="G9" s="18">
        <v>0</v>
      </c>
      <c r="H9" s="44">
        <f t="shared" si="0"/>
        <v>1488615.17</v>
      </c>
      <c r="I9" s="108"/>
      <c r="J9" s="41" t="s">
        <v>33</v>
      </c>
      <c r="K9" s="25">
        <v>126123.22</v>
      </c>
      <c r="L9" s="23">
        <v>247406.03</v>
      </c>
      <c r="M9" s="23">
        <v>398109</v>
      </c>
      <c r="N9" s="23">
        <v>2100241.4500000002</v>
      </c>
      <c r="O9" s="44">
        <f t="shared" si="1"/>
        <v>2871879.7</v>
      </c>
      <c r="P9" s="67">
        <v>0</v>
      </c>
      <c r="Q9" s="45">
        <f t="shared" si="2"/>
        <v>222587507.31999999</v>
      </c>
      <c r="R9" s="1"/>
      <c r="S9" s="82" t="s">
        <v>33</v>
      </c>
      <c r="T9" s="80">
        <v>62104000</v>
      </c>
      <c r="U9" s="76">
        <v>94550182.769999996</v>
      </c>
      <c r="V9" s="74"/>
      <c r="W9" s="75">
        <f>Q9-T9-U9</f>
        <v>65933324.549999997</v>
      </c>
      <c r="X9" s="72"/>
      <c r="Y9" s="82" t="s">
        <v>33</v>
      </c>
      <c r="Z9" s="79">
        <f t="shared" si="3"/>
        <v>815159.1399999999</v>
      </c>
    </row>
    <row r="10" spans="1:26" ht="15.75" thickBot="1" x14ac:dyDescent="0.3">
      <c r="A10" s="41" t="s">
        <v>34</v>
      </c>
      <c r="B10" s="20">
        <v>20083670.920000002</v>
      </c>
      <c r="C10" s="101">
        <v>0</v>
      </c>
      <c r="D10" s="25">
        <v>6759.79</v>
      </c>
      <c r="E10" s="21">
        <v>151395.29</v>
      </c>
      <c r="F10" s="22">
        <v>0</v>
      </c>
      <c r="G10" s="18">
        <v>0</v>
      </c>
      <c r="H10" s="44">
        <f t="shared" si="0"/>
        <v>158155.08000000002</v>
      </c>
      <c r="I10" s="108"/>
      <c r="J10" s="41" t="s">
        <v>34</v>
      </c>
      <c r="K10" s="25">
        <v>0</v>
      </c>
      <c r="L10" s="23">
        <v>0</v>
      </c>
      <c r="M10" s="23">
        <v>3035</v>
      </c>
      <c r="N10" s="23">
        <v>0</v>
      </c>
      <c r="O10" s="44">
        <f t="shared" si="1"/>
        <v>3035</v>
      </c>
      <c r="P10" s="67">
        <v>3000000</v>
      </c>
      <c r="Q10" s="45">
        <f t="shared" si="2"/>
        <v>17238791</v>
      </c>
      <c r="R10" s="1"/>
      <c r="S10" s="89" t="s">
        <v>34</v>
      </c>
      <c r="T10" s="80">
        <v>0</v>
      </c>
      <c r="U10" s="76">
        <v>0</v>
      </c>
      <c r="V10" s="74"/>
      <c r="W10" s="75">
        <f>Q10-T10-U10</f>
        <v>17238791</v>
      </c>
      <c r="X10" s="72"/>
      <c r="Y10" s="89" t="s">
        <v>34</v>
      </c>
      <c r="Z10" s="79">
        <f t="shared" si="3"/>
        <v>155120.08000000002</v>
      </c>
    </row>
    <row r="11" spans="1:26" ht="15.75" thickBot="1" x14ac:dyDescent="0.3">
      <c r="A11" s="41" t="s">
        <v>35</v>
      </c>
      <c r="B11" s="20">
        <v>23607292.420000002</v>
      </c>
      <c r="C11" s="101">
        <v>0</v>
      </c>
      <c r="D11" s="25">
        <v>0</v>
      </c>
      <c r="E11" s="21">
        <v>32374.38</v>
      </c>
      <c r="F11" s="22">
        <v>0</v>
      </c>
      <c r="G11" s="18">
        <v>0</v>
      </c>
      <c r="H11" s="44">
        <f t="shared" si="0"/>
        <v>32374.38</v>
      </c>
      <c r="I11" s="108"/>
      <c r="J11" s="41" t="s">
        <v>35</v>
      </c>
      <c r="K11" s="25">
        <v>0</v>
      </c>
      <c r="L11" s="23">
        <v>57226.92</v>
      </c>
      <c r="M11" s="23">
        <v>100</v>
      </c>
      <c r="N11" s="23">
        <v>4074.45</v>
      </c>
      <c r="O11" s="44">
        <f t="shared" si="1"/>
        <v>61401.369999999995</v>
      </c>
      <c r="P11" s="67">
        <v>0</v>
      </c>
      <c r="Q11" s="45">
        <f t="shared" si="2"/>
        <v>23578265.43</v>
      </c>
      <c r="R11" s="1"/>
      <c r="S11" s="82" t="s">
        <v>35</v>
      </c>
      <c r="T11" s="80">
        <v>7773000</v>
      </c>
      <c r="U11" s="76">
        <v>15500000</v>
      </c>
      <c r="V11" s="74"/>
      <c r="W11" s="75">
        <f>Q11-T11-U11</f>
        <v>305265.4299999997</v>
      </c>
      <c r="X11" s="72"/>
      <c r="Y11" s="82" t="s">
        <v>35</v>
      </c>
      <c r="Z11" s="79">
        <f t="shared" si="3"/>
        <v>-24952.539999999997</v>
      </c>
    </row>
    <row r="12" spans="1:26" ht="15.75" thickBot="1" x14ac:dyDescent="0.3">
      <c r="A12" s="41" t="s">
        <v>36</v>
      </c>
      <c r="B12" s="20">
        <v>8422555.9499999993</v>
      </c>
      <c r="C12" s="101">
        <v>0</v>
      </c>
      <c r="D12" s="25">
        <v>173</v>
      </c>
      <c r="E12" s="21">
        <v>998.08</v>
      </c>
      <c r="F12" s="22">
        <v>0</v>
      </c>
      <c r="G12" s="18">
        <v>0</v>
      </c>
      <c r="H12" s="44">
        <f t="shared" si="0"/>
        <v>1171.08</v>
      </c>
      <c r="I12" s="108"/>
      <c r="J12" s="41" t="s">
        <v>36</v>
      </c>
      <c r="K12" s="25">
        <v>0</v>
      </c>
      <c r="L12" s="23">
        <v>21566.1</v>
      </c>
      <c r="M12" s="23">
        <v>10180</v>
      </c>
      <c r="N12" s="23">
        <v>0</v>
      </c>
      <c r="O12" s="44">
        <f t="shared" si="1"/>
        <v>31746.1</v>
      </c>
      <c r="P12" s="67">
        <v>0</v>
      </c>
      <c r="Q12" s="45">
        <f t="shared" si="2"/>
        <v>8391980.9299999997</v>
      </c>
      <c r="R12" s="1"/>
      <c r="S12" s="89" t="s">
        <v>36</v>
      </c>
      <c r="T12" s="80">
        <v>4000000</v>
      </c>
      <c r="U12" s="76">
        <v>4391980.93</v>
      </c>
      <c r="V12" s="74"/>
      <c r="W12" s="75">
        <f>Q12-T12-U12</f>
        <v>0</v>
      </c>
      <c r="X12" s="72"/>
      <c r="Y12" s="89" t="s">
        <v>36</v>
      </c>
      <c r="Z12" s="79">
        <f t="shared" si="3"/>
        <v>-30575.019999999997</v>
      </c>
    </row>
    <row r="13" spans="1:26" ht="15.75" thickBot="1" x14ac:dyDescent="0.3">
      <c r="A13" s="41" t="s">
        <v>37</v>
      </c>
      <c r="B13" s="20">
        <v>2370441.48</v>
      </c>
      <c r="C13" s="101">
        <v>0</v>
      </c>
      <c r="D13" s="25">
        <v>3173</v>
      </c>
      <c r="E13" s="21">
        <v>2985.96</v>
      </c>
      <c r="F13" s="22">
        <v>0</v>
      </c>
      <c r="G13" s="18">
        <v>0</v>
      </c>
      <c r="H13" s="44">
        <f t="shared" si="0"/>
        <v>6158.96</v>
      </c>
      <c r="I13" s="108"/>
      <c r="J13" s="41" t="s">
        <v>37</v>
      </c>
      <c r="K13" s="25">
        <v>0</v>
      </c>
      <c r="L13" s="23">
        <v>0</v>
      </c>
      <c r="M13" s="23">
        <v>0</v>
      </c>
      <c r="N13" s="23">
        <v>26784.3</v>
      </c>
      <c r="O13" s="44">
        <f t="shared" si="1"/>
        <v>26784.3</v>
      </c>
      <c r="P13" s="67">
        <v>0</v>
      </c>
      <c r="Q13" s="45">
        <f t="shared" si="2"/>
        <v>2349816.14</v>
      </c>
      <c r="R13" s="1"/>
      <c r="S13" s="82" t="s">
        <v>37</v>
      </c>
      <c r="T13" s="80">
        <v>817000</v>
      </c>
      <c r="U13" s="76">
        <v>0</v>
      </c>
      <c r="V13" s="74"/>
      <c r="W13" s="75">
        <f>Q13-T13-U13</f>
        <v>1532816.1400000001</v>
      </c>
      <c r="X13" s="72"/>
      <c r="Y13" s="82" t="s">
        <v>37</v>
      </c>
      <c r="Z13" s="79">
        <f t="shared" si="3"/>
        <v>6158.96</v>
      </c>
    </row>
    <row r="14" spans="1:26" ht="15.75" thickBot="1" x14ac:dyDescent="0.3">
      <c r="A14" s="41" t="s">
        <v>38</v>
      </c>
      <c r="B14" s="20">
        <v>76747682.409999996</v>
      </c>
      <c r="C14" s="101">
        <v>0</v>
      </c>
      <c r="D14" s="25">
        <v>97566.9</v>
      </c>
      <c r="E14" s="21">
        <v>1392849.21</v>
      </c>
      <c r="F14" s="22">
        <v>0</v>
      </c>
      <c r="G14" s="18">
        <v>0</v>
      </c>
      <c r="H14" s="44">
        <f t="shared" si="0"/>
        <v>1490416.1099999999</v>
      </c>
      <c r="I14" s="108"/>
      <c r="J14" s="41" t="s">
        <v>38</v>
      </c>
      <c r="K14" s="25">
        <v>0</v>
      </c>
      <c r="L14" s="23">
        <v>436849.89</v>
      </c>
      <c r="M14" s="23">
        <v>0</v>
      </c>
      <c r="N14" s="23">
        <v>173610.68</v>
      </c>
      <c r="O14" s="44">
        <f t="shared" si="1"/>
        <v>610460.57000000007</v>
      </c>
      <c r="P14" s="67">
        <v>0</v>
      </c>
      <c r="Q14" s="45">
        <f t="shared" si="2"/>
        <v>77627637.950000003</v>
      </c>
      <c r="R14" s="1"/>
      <c r="S14" s="82" t="s">
        <v>41</v>
      </c>
      <c r="T14" s="80">
        <v>30293000</v>
      </c>
      <c r="U14" s="76">
        <v>35002321.210000001</v>
      </c>
      <c r="V14" s="74"/>
      <c r="W14" s="75">
        <f>Q14-T14-U14</f>
        <v>12332316.740000002</v>
      </c>
      <c r="X14" s="72"/>
      <c r="Y14" s="82" t="s">
        <v>41</v>
      </c>
      <c r="Z14" s="79">
        <f t="shared" si="3"/>
        <v>1053566.2199999997</v>
      </c>
    </row>
    <row r="15" spans="1:26" ht="15.75" thickBot="1" x14ac:dyDescent="0.3">
      <c r="A15" s="41" t="s">
        <v>39</v>
      </c>
      <c r="B15" s="20">
        <v>2771330.79</v>
      </c>
      <c r="C15" s="101">
        <v>0</v>
      </c>
      <c r="D15" s="25">
        <v>0</v>
      </c>
      <c r="E15" s="21">
        <v>6420.41</v>
      </c>
      <c r="F15" s="22">
        <v>0</v>
      </c>
      <c r="G15" s="18">
        <v>0</v>
      </c>
      <c r="H15" s="44">
        <f t="shared" si="0"/>
        <v>6420.41</v>
      </c>
      <c r="I15" s="108"/>
      <c r="J15" s="41" t="s">
        <v>39</v>
      </c>
      <c r="K15" s="25">
        <v>0</v>
      </c>
      <c r="L15" s="23">
        <v>0</v>
      </c>
      <c r="M15" s="23">
        <v>11358.21</v>
      </c>
      <c r="N15" s="23">
        <v>972</v>
      </c>
      <c r="O15" s="44">
        <f t="shared" si="1"/>
        <v>12330.21</v>
      </c>
      <c r="P15" s="67">
        <v>0</v>
      </c>
      <c r="Q15" s="45">
        <f t="shared" si="2"/>
        <v>2765420.99</v>
      </c>
      <c r="R15" s="1"/>
      <c r="S15" s="82" t="s">
        <v>39</v>
      </c>
      <c r="T15" s="80">
        <v>0</v>
      </c>
      <c r="U15" s="76">
        <v>0</v>
      </c>
      <c r="V15" s="74"/>
      <c r="W15" s="75">
        <f>Q15-T15-U15</f>
        <v>2765420.99</v>
      </c>
      <c r="X15" s="72"/>
      <c r="Y15" s="82" t="s">
        <v>39</v>
      </c>
      <c r="Z15" s="79">
        <f t="shared" si="3"/>
        <v>-4937.7999999999993</v>
      </c>
    </row>
    <row r="16" spans="1:26" ht="15.75" thickBot="1" x14ac:dyDescent="0.3">
      <c r="A16" s="41" t="s">
        <v>40</v>
      </c>
      <c r="B16" s="20">
        <v>986795.44</v>
      </c>
      <c r="C16" s="101">
        <v>5290</v>
      </c>
      <c r="D16" s="25">
        <v>0</v>
      </c>
      <c r="E16" s="21">
        <v>0</v>
      </c>
      <c r="F16" s="22">
        <v>0</v>
      </c>
      <c r="G16" s="18">
        <v>0</v>
      </c>
      <c r="H16" s="44">
        <f t="shared" si="0"/>
        <v>5290</v>
      </c>
      <c r="I16" s="108"/>
      <c r="J16" s="42" t="s">
        <v>40</v>
      </c>
      <c r="K16" s="25">
        <v>0</v>
      </c>
      <c r="L16" s="23">
        <v>7938</v>
      </c>
      <c r="M16" s="23">
        <v>5290</v>
      </c>
      <c r="N16" s="23">
        <v>0</v>
      </c>
      <c r="O16" s="44">
        <f t="shared" si="1"/>
        <v>13228</v>
      </c>
      <c r="P16" s="67">
        <v>0</v>
      </c>
      <c r="Q16" s="45">
        <f t="shared" si="2"/>
        <v>978857.44</v>
      </c>
      <c r="R16" s="1"/>
      <c r="S16" s="82" t="s">
        <v>40</v>
      </c>
      <c r="T16" s="80">
        <v>0</v>
      </c>
      <c r="U16" s="76">
        <v>0</v>
      </c>
      <c r="V16" s="74"/>
      <c r="W16" s="75">
        <f>Q16-T16-U16</f>
        <v>978857.44</v>
      </c>
      <c r="X16" s="72"/>
      <c r="Y16" s="82" t="s">
        <v>40</v>
      </c>
      <c r="Z16" s="79">
        <f t="shared" si="3"/>
        <v>-13228</v>
      </c>
    </row>
    <row r="17" spans="1:26" ht="15.75" thickBot="1" x14ac:dyDescent="0.3">
      <c r="A17" s="41" t="s">
        <v>42</v>
      </c>
      <c r="B17" s="20">
        <v>6486825.7300000004</v>
      </c>
      <c r="C17" s="101">
        <v>0</v>
      </c>
      <c r="D17" s="25">
        <v>2212</v>
      </c>
      <c r="E17" s="21">
        <v>995.07</v>
      </c>
      <c r="F17" s="22">
        <v>0</v>
      </c>
      <c r="G17" s="18">
        <v>0</v>
      </c>
      <c r="H17" s="44">
        <f t="shared" si="0"/>
        <v>3207.07</v>
      </c>
      <c r="I17" s="108"/>
      <c r="J17" s="41" t="s">
        <v>42</v>
      </c>
      <c r="K17" s="25">
        <v>0</v>
      </c>
      <c r="L17" s="23">
        <v>7326</v>
      </c>
      <c r="M17" s="23">
        <v>5320</v>
      </c>
      <c r="N17" s="23">
        <v>5902.55</v>
      </c>
      <c r="O17" s="44">
        <f t="shared" si="1"/>
        <v>18548.55</v>
      </c>
      <c r="P17" s="67">
        <v>0</v>
      </c>
      <c r="Q17" s="45">
        <f t="shared" si="2"/>
        <v>6471484.2500000009</v>
      </c>
      <c r="R17" s="1"/>
      <c r="S17" s="82" t="s">
        <v>42</v>
      </c>
      <c r="T17" s="80">
        <v>4600000</v>
      </c>
      <c r="U17" s="76">
        <v>0</v>
      </c>
      <c r="V17" s="74"/>
      <c r="W17" s="75">
        <f>Q17-T17-U17</f>
        <v>1871484.2500000009</v>
      </c>
      <c r="X17" s="72"/>
      <c r="Y17" s="82" t="s">
        <v>42</v>
      </c>
      <c r="Z17" s="79">
        <f t="shared" si="3"/>
        <v>-9438.93</v>
      </c>
    </row>
    <row r="18" spans="1:26" ht="15.75" thickBot="1" x14ac:dyDescent="0.3">
      <c r="A18" s="41" t="s">
        <v>43</v>
      </c>
      <c r="B18" s="20">
        <v>4233590.26</v>
      </c>
      <c r="C18" s="101">
        <v>0</v>
      </c>
      <c r="D18" s="25">
        <v>1678.79</v>
      </c>
      <c r="E18" s="21">
        <v>0</v>
      </c>
      <c r="F18" s="22">
        <v>0</v>
      </c>
      <c r="G18" s="18">
        <v>0</v>
      </c>
      <c r="H18" s="44">
        <f t="shared" si="0"/>
        <v>1678.79</v>
      </c>
      <c r="I18" s="108"/>
      <c r="J18" s="41" t="s">
        <v>43</v>
      </c>
      <c r="K18" s="25">
        <v>0</v>
      </c>
      <c r="L18" s="23">
        <v>0</v>
      </c>
      <c r="M18" s="23">
        <v>0</v>
      </c>
      <c r="N18" s="23">
        <v>0</v>
      </c>
      <c r="O18" s="44">
        <f t="shared" si="1"/>
        <v>0</v>
      </c>
      <c r="P18" s="67">
        <v>0</v>
      </c>
      <c r="Q18" s="45">
        <f t="shared" si="2"/>
        <v>4235269.05</v>
      </c>
      <c r="R18" s="1"/>
      <c r="S18" s="82" t="s">
        <v>43</v>
      </c>
      <c r="T18" s="80">
        <v>3276000</v>
      </c>
      <c r="U18" s="76">
        <v>0</v>
      </c>
      <c r="V18" s="74"/>
      <c r="W18" s="75">
        <f>Q18-T18-U18</f>
        <v>959269.04999999981</v>
      </c>
      <c r="X18" s="72"/>
      <c r="Y18" s="82" t="s">
        <v>43</v>
      </c>
      <c r="Z18" s="79">
        <f t="shared" si="3"/>
        <v>1678.79</v>
      </c>
    </row>
    <row r="19" spans="1:26" ht="15.75" thickBot="1" x14ac:dyDescent="0.3">
      <c r="A19" s="4" t="s">
        <v>44</v>
      </c>
      <c r="B19" s="20">
        <v>7318096.6399999997</v>
      </c>
      <c r="C19" s="101">
        <v>4788</v>
      </c>
      <c r="D19" s="25">
        <v>0</v>
      </c>
      <c r="E19" s="21">
        <v>497.53</v>
      </c>
      <c r="F19" s="22">
        <v>0</v>
      </c>
      <c r="G19" s="18">
        <v>0</v>
      </c>
      <c r="H19" s="44">
        <f t="shared" si="0"/>
        <v>5285.53</v>
      </c>
      <c r="I19" s="108"/>
      <c r="J19" s="4" t="s">
        <v>44</v>
      </c>
      <c r="K19" s="25">
        <v>0</v>
      </c>
      <c r="L19" s="23">
        <v>7646</v>
      </c>
      <c r="M19" s="23">
        <v>4788</v>
      </c>
      <c r="N19" s="23">
        <v>0</v>
      </c>
      <c r="O19" s="44">
        <f t="shared" si="1"/>
        <v>12434</v>
      </c>
      <c r="P19" s="67">
        <v>3262580.11</v>
      </c>
      <c r="Q19" s="45">
        <f t="shared" si="2"/>
        <v>4048368.06</v>
      </c>
      <c r="R19" s="1"/>
      <c r="S19" s="82" t="s">
        <v>44</v>
      </c>
      <c r="T19" s="80">
        <v>1084000</v>
      </c>
      <c r="U19" s="76">
        <f>100708+2863000</f>
        <v>2963708</v>
      </c>
      <c r="V19" s="74"/>
      <c r="W19" s="75">
        <f>Q19-T19-U19</f>
        <v>660.06000000005588</v>
      </c>
      <c r="X19" s="72"/>
      <c r="Y19" s="82" t="s">
        <v>44</v>
      </c>
      <c r="Z19" s="79">
        <f t="shared" si="3"/>
        <v>-11936.470000000001</v>
      </c>
    </row>
    <row r="20" spans="1:26" ht="15.75" thickBot="1" x14ac:dyDescent="0.3">
      <c r="A20" s="4" t="s">
        <v>45</v>
      </c>
      <c r="B20" s="20">
        <v>8896168.0399999991</v>
      </c>
      <c r="C20" s="101">
        <v>0</v>
      </c>
      <c r="D20" s="25">
        <v>638</v>
      </c>
      <c r="E20" s="21">
        <v>11439.53</v>
      </c>
      <c r="F20" s="22">
        <v>0</v>
      </c>
      <c r="G20" s="18">
        <v>0</v>
      </c>
      <c r="H20" s="44">
        <f t="shared" si="0"/>
        <v>12077.53</v>
      </c>
      <c r="I20" s="108"/>
      <c r="J20" s="4" t="s">
        <v>45</v>
      </c>
      <c r="K20" s="25">
        <v>0</v>
      </c>
      <c r="L20" s="23">
        <v>0</v>
      </c>
      <c r="M20" s="23">
        <v>8500</v>
      </c>
      <c r="N20" s="23">
        <v>16567.21</v>
      </c>
      <c r="O20" s="44">
        <f t="shared" si="1"/>
        <v>25067.21</v>
      </c>
      <c r="P20" s="67">
        <v>0</v>
      </c>
      <c r="Q20" s="45">
        <f t="shared" si="2"/>
        <v>8883178.3599999975</v>
      </c>
      <c r="R20" s="1"/>
      <c r="S20" s="82" t="s">
        <v>45</v>
      </c>
      <c r="T20" s="80">
        <v>3441000</v>
      </c>
      <c r="U20" s="76">
        <v>0</v>
      </c>
      <c r="V20" s="77"/>
      <c r="W20" s="75">
        <f>Q20-T20-U20</f>
        <v>5442178.3599999975</v>
      </c>
      <c r="X20" s="72"/>
      <c r="Y20" s="82" t="s">
        <v>45</v>
      </c>
      <c r="Z20" s="79">
        <f t="shared" si="3"/>
        <v>3577.5300000000007</v>
      </c>
    </row>
    <row r="21" spans="1:26" ht="15.75" thickBot="1" x14ac:dyDescent="0.3">
      <c r="A21" s="41" t="s">
        <v>46</v>
      </c>
      <c r="B21" s="20">
        <v>14543587.689999999</v>
      </c>
      <c r="C21" s="101">
        <v>0</v>
      </c>
      <c r="D21" s="25">
        <v>0</v>
      </c>
      <c r="E21" s="21">
        <v>13431.17</v>
      </c>
      <c r="F21" s="22">
        <v>0</v>
      </c>
      <c r="G21" s="18">
        <v>0</v>
      </c>
      <c r="H21" s="44">
        <f t="shared" si="0"/>
        <v>13431.17</v>
      </c>
      <c r="I21" s="108"/>
      <c r="J21" s="41" t="s">
        <v>46</v>
      </c>
      <c r="K21" s="25">
        <v>3200</v>
      </c>
      <c r="L21" s="23">
        <v>43671.56</v>
      </c>
      <c r="M21" s="23">
        <v>28950</v>
      </c>
      <c r="N21" s="23">
        <v>108272</v>
      </c>
      <c r="O21" s="44">
        <f t="shared" si="1"/>
        <v>184093.56</v>
      </c>
      <c r="P21" s="67">
        <v>0</v>
      </c>
      <c r="Q21" s="45">
        <f t="shared" si="2"/>
        <v>14372925.299999999</v>
      </c>
      <c r="R21" s="1"/>
      <c r="S21" s="81" t="s">
        <v>49</v>
      </c>
      <c r="T21" s="80">
        <v>10815000</v>
      </c>
      <c r="U21" s="76">
        <f>2077722.46+143617.6</f>
        <v>2221340.06</v>
      </c>
      <c r="V21" s="77"/>
      <c r="W21" s="75">
        <f>Q21-T21-U21</f>
        <v>1336585.2399999988</v>
      </c>
      <c r="X21" s="72"/>
      <c r="Y21" s="81" t="s">
        <v>49</v>
      </c>
      <c r="Z21" s="79">
        <f t="shared" si="3"/>
        <v>-59190.39</v>
      </c>
    </row>
    <row r="22" spans="1:26" ht="15.75" thickBot="1" x14ac:dyDescent="0.3">
      <c r="A22" s="41" t="s">
        <v>47</v>
      </c>
      <c r="B22" s="20">
        <v>2642468.52</v>
      </c>
      <c r="C22" s="101">
        <v>0</v>
      </c>
      <c r="D22" s="25">
        <v>0</v>
      </c>
      <c r="E22" s="21">
        <v>8944.32</v>
      </c>
      <c r="F22" s="22">
        <v>0</v>
      </c>
      <c r="G22" s="18">
        <v>0</v>
      </c>
      <c r="H22" s="115">
        <f t="shared" si="0"/>
        <v>8944.32</v>
      </c>
      <c r="I22" s="108"/>
      <c r="J22" s="41" t="s">
        <v>47</v>
      </c>
      <c r="K22" s="25">
        <v>0</v>
      </c>
      <c r="L22" s="23">
        <v>8975.42</v>
      </c>
      <c r="M22" s="23">
        <v>200</v>
      </c>
      <c r="N22" s="23">
        <v>426.6</v>
      </c>
      <c r="O22" s="44">
        <f t="shared" si="1"/>
        <v>9602.02</v>
      </c>
      <c r="P22" s="67">
        <v>0</v>
      </c>
      <c r="Q22" s="45">
        <f t="shared" si="2"/>
        <v>2641810.8199999998</v>
      </c>
      <c r="R22" s="1"/>
      <c r="S22" s="89" t="s">
        <v>47</v>
      </c>
      <c r="T22" s="80">
        <v>0</v>
      </c>
      <c r="U22" s="76">
        <v>286767.35999999999</v>
      </c>
      <c r="V22" s="77"/>
      <c r="W22" s="75">
        <f>Q22-T22-U22</f>
        <v>2355043.46</v>
      </c>
      <c r="X22" s="72"/>
      <c r="Y22" s="89" t="s">
        <v>47</v>
      </c>
      <c r="Z22" s="79">
        <f t="shared" si="3"/>
        <v>-231.10000000000036</v>
      </c>
    </row>
    <row r="23" spans="1:26" ht="15.75" thickBot="1" x14ac:dyDescent="0.3">
      <c r="A23" s="41" t="s">
        <v>48</v>
      </c>
      <c r="B23" s="20">
        <v>8214345.1600000001</v>
      </c>
      <c r="C23" s="101">
        <v>0</v>
      </c>
      <c r="D23" s="25">
        <v>6484.79</v>
      </c>
      <c r="E23" s="21">
        <v>14904.94</v>
      </c>
      <c r="F23" s="22">
        <v>0</v>
      </c>
      <c r="G23" s="116">
        <v>0</v>
      </c>
      <c r="H23" s="44">
        <f t="shared" si="0"/>
        <v>21389.73</v>
      </c>
      <c r="I23" s="108"/>
      <c r="J23" s="41" t="s">
        <v>48</v>
      </c>
      <c r="K23" s="25">
        <v>1200</v>
      </c>
      <c r="L23" s="23">
        <v>0</v>
      </c>
      <c r="M23" s="23">
        <v>0</v>
      </c>
      <c r="N23" s="23">
        <v>1624</v>
      </c>
      <c r="O23" s="44">
        <f t="shared" si="1"/>
        <v>2824</v>
      </c>
      <c r="P23" s="67">
        <v>0</v>
      </c>
      <c r="Q23" s="45">
        <f t="shared" si="2"/>
        <v>8232910.8900000006</v>
      </c>
      <c r="R23" s="1"/>
      <c r="S23" s="81" t="s">
        <v>48</v>
      </c>
      <c r="T23" s="80">
        <v>2777000</v>
      </c>
      <c r="U23" s="76">
        <v>0</v>
      </c>
      <c r="V23" s="77"/>
      <c r="W23" s="75">
        <f>Q23-T23-U23</f>
        <v>5455910.8900000006</v>
      </c>
      <c r="X23" s="72"/>
      <c r="Y23" s="81" t="s">
        <v>48</v>
      </c>
      <c r="Z23" s="79">
        <f t="shared" si="3"/>
        <v>21389.73</v>
      </c>
    </row>
    <row r="24" spans="1:26" ht="15.75" thickBot="1" x14ac:dyDescent="0.3">
      <c r="A24" s="4" t="s">
        <v>50</v>
      </c>
      <c r="B24" s="20">
        <v>25809379.390000001</v>
      </c>
      <c r="C24" s="101">
        <v>0</v>
      </c>
      <c r="D24" s="25">
        <v>0</v>
      </c>
      <c r="E24" s="21">
        <v>0</v>
      </c>
      <c r="F24" s="22">
        <v>0</v>
      </c>
      <c r="G24" s="116">
        <v>0</v>
      </c>
      <c r="H24" s="44">
        <f t="shared" si="0"/>
        <v>0</v>
      </c>
      <c r="I24" s="108"/>
      <c r="J24" s="118" t="s">
        <v>50</v>
      </c>
      <c r="K24" s="25">
        <v>0</v>
      </c>
      <c r="L24" s="23">
        <v>0</v>
      </c>
      <c r="M24" s="23">
        <v>6686.84</v>
      </c>
      <c r="N24" s="23">
        <v>21855</v>
      </c>
      <c r="O24" s="44">
        <f t="shared" si="1"/>
        <v>28541.84</v>
      </c>
      <c r="P24" s="67">
        <v>0</v>
      </c>
      <c r="Q24" s="45">
        <f t="shared" si="2"/>
        <v>25780837.550000001</v>
      </c>
      <c r="R24" s="1"/>
      <c r="S24" s="82" t="s">
        <v>53</v>
      </c>
      <c r="T24" s="80">
        <v>23000000</v>
      </c>
      <c r="U24" s="76">
        <v>0</v>
      </c>
      <c r="V24" s="77"/>
      <c r="W24" s="75">
        <f>Q24-T24-U24</f>
        <v>2780837.5500000007</v>
      </c>
      <c r="X24" s="72"/>
      <c r="Y24" s="82" t="s">
        <v>53</v>
      </c>
      <c r="Z24" s="79">
        <f t="shared" si="3"/>
        <v>-6686.84</v>
      </c>
    </row>
    <row r="25" spans="1:26" ht="15.75" thickBot="1" x14ac:dyDescent="0.3">
      <c r="A25" s="41" t="s">
        <v>51</v>
      </c>
      <c r="B25" s="46">
        <v>40004243.880000003</v>
      </c>
      <c r="C25" s="101">
        <v>0</v>
      </c>
      <c r="D25" s="47">
        <v>468.33</v>
      </c>
      <c r="E25" s="48">
        <v>499.04</v>
      </c>
      <c r="F25" s="22">
        <v>0</v>
      </c>
      <c r="G25" s="116">
        <v>0</v>
      </c>
      <c r="H25" s="44">
        <f t="shared" si="0"/>
        <v>967.37</v>
      </c>
      <c r="I25" s="108"/>
      <c r="J25" s="41" t="s">
        <v>51</v>
      </c>
      <c r="K25" s="47">
        <v>0</v>
      </c>
      <c r="L25" s="48">
        <v>33058</v>
      </c>
      <c r="M25" s="48">
        <v>11100</v>
      </c>
      <c r="N25" s="49">
        <v>0</v>
      </c>
      <c r="O25" s="44">
        <f t="shared" si="1"/>
        <v>44158</v>
      </c>
      <c r="P25" s="67">
        <v>0</v>
      </c>
      <c r="Q25" s="45">
        <f t="shared" si="2"/>
        <v>39961053.25</v>
      </c>
      <c r="R25" s="1"/>
      <c r="S25" s="82" t="s">
        <v>51</v>
      </c>
      <c r="T25" s="80">
        <v>5675000</v>
      </c>
      <c r="U25" s="76">
        <v>0</v>
      </c>
      <c r="V25" s="77"/>
      <c r="W25" s="75">
        <f>Q25-T25-U25</f>
        <v>34286053.25</v>
      </c>
      <c r="X25" s="72"/>
      <c r="Y25" s="82" t="s">
        <v>51</v>
      </c>
      <c r="Z25" s="79">
        <f t="shared" si="3"/>
        <v>-43190.630000000005</v>
      </c>
    </row>
    <row r="26" spans="1:26" ht="15.75" thickBot="1" x14ac:dyDescent="0.3">
      <c r="A26" s="4" t="s">
        <v>52</v>
      </c>
      <c r="B26" s="50">
        <v>11887472.380000001</v>
      </c>
      <c r="C26" s="101">
        <v>0</v>
      </c>
      <c r="D26" s="51">
        <v>0</v>
      </c>
      <c r="E26" s="52">
        <v>8460.34</v>
      </c>
      <c r="F26" s="22">
        <v>0</v>
      </c>
      <c r="G26" s="116">
        <v>0</v>
      </c>
      <c r="H26" s="44">
        <f t="shared" si="0"/>
        <v>8460.34</v>
      </c>
      <c r="I26" s="108"/>
      <c r="J26" s="4" t="s">
        <v>52</v>
      </c>
      <c r="K26" s="51">
        <v>223442.12</v>
      </c>
      <c r="L26" s="52">
        <v>2789.63</v>
      </c>
      <c r="M26" s="52">
        <v>26209</v>
      </c>
      <c r="N26" s="53">
        <v>0</v>
      </c>
      <c r="O26" s="44">
        <f t="shared" si="1"/>
        <v>252440.75</v>
      </c>
      <c r="P26" s="67">
        <v>1167098.48</v>
      </c>
      <c r="Q26" s="45">
        <f t="shared" si="2"/>
        <v>10476393.49</v>
      </c>
      <c r="R26" s="1"/>
      <c r="S26" s="89" t="s">
        <v>52</v>
      </c>
      <c r="T26" s="80">
        <v>4635000</v>
      </c>
      <c r="U26" s="76">
        <v>0</v>
      </c>
      <c r="V26" s="77"/>
      <c r="W26" s="75">
        <f>Q26-T26-U26</f>
        <v>5841393.4900000002</v>
      </c>
      <c r="X26" s="92"/>
      <c r="Y26" s="89" t="s">
        <v>52</v>
      </c>
      <c r="Z26" s="79">
        <f t="shared" si="3"/>
        <v>-20538.29</v>
      </c>
    </row>
    <row r="27" spans="1:26" ht="15.75" thickBot="1" x14ac:dyDescent="0.3">
      <c r="A27" s="4" t="s">
        <v>54</v>
      </c>
      <c r="B27" s="54">
        <v>20305774.77</v>
      </c>
      <c r="C27" s="101">
        <v>0</v>
      </c>
      <c r="D27" s="51">
        <v>0</v>
      </c>
      <c r="E27" s="56">
        <v>5225.3</v>
      </c>
      <c r="F27" s="22">
        <v>0</v>
      </c>
      <c r="G27" s="116">
        <v>0</v>
      </c>
      <c r="H27" s="44">
        <f t="shared" si="0"/>
        <v>5225.3</v>
      </c>
      <c r="I27" s="108"/>
      <c r="J27" s="4" t="s">
        <v>54</v>
      </c>
      <c r="K27" s="55">
        <v>0</v>
      </c>
      <c r="L27" s="56">
        <v>0</v>
      </c>
      <c r="M27" s="56">
        <v>0</v>
      </c>
      <c r="N27" s="57">
        <v>0</v>
      </c>
      <c r="O27" s="44">
        <f t="shared" si="1"/>
        <v>0</v>
      </c>
      <c r="P27" s="67">
        <v>0</v>
      </c>
      <c r="Q27" s="45">
        <f t="shared" si="2"/>
        <v>20311000.07</v>
      </c>
      <c r="R27" s="1"/>
      <c r="S27" s="82" t="s">
        <v>54</v>
      </c>
      <c r="T27" s="80">
        <v>4833000</v>
      </c>
      <c r="U27" s="76">
        <v>0</v>
      </c>
      <c r="V27" s="77"/>
      <c r="W27" s="75">
        <f>Q27-T27-U27</f>
        <v>15478000.07</v>
      </c>
      <c r="X27" s="72"/>
      <c r="Y27" s="82" t="s">
        <v>54</v>
      </c>
      <c r="Z27" s="79">
        <f t="shared" si="3"/>
        <v>5225.3</v>
      </c>
    </row>
    <row r="28" spans="1:26" ht="15.75" thickBot="1" x14ac:dyDescent="0.3">
      <c r="A28" s="5" t="s">
        <v>55</v>
      </c>
      <c r="B28" s="58">
        <v>4846883.67</v>
      </c>
      <c r="C28" s="101">
        <v>0</v>
      </c>
      <c r="D28" s="51">
        <v>0</v>
      </c>
      <c r="E28" s="61">
        <v>0</v>
      </c>
      <c r="F28" s="59">
        <v>1507.65</v>
      </c>
      <c r="G28" s="116">
        <v>0</v>
      </c>
      <c r="H28" s="44">
        <f t="shared" si="0"/>
        <v>1507.65</v>
      </c>
      <c r="I28" s="108"/>
      <c r="J28" s="5" t="s">
        <v>55</v>
      </c>
      <c r="K28" s="60">
        <v>0</v>
      </c>
      <c r="L28" s="61">
        <v>2247</v>
      </c>
      <c r="M28" s="61">
        <v>0</v>
      </c>
      <c r="N28" s="62">
        <v>0</v>
      </c>
      <c r="O28" s="44">
        <f t="shared" si="1"/>
        <v>2247</v>
      </c>
      <c r="P28" s="67">
        <v>0</v>
      </c>
      <c r="Q28" s="45">
        <f t="shared" si="2"/>
        <v>4846144.32</v>
      </c>
      <c r="R28" s="1"/>
      <c r="S28" s="83" t="s">
        <v>55</v>
      </c>
      <c r="T28" s="80">
        <v>1634000</v>
      </c>
      <c r="U28" s="76">
        <v>0</v>
      </c>
      <c r="V28" s="78"/>
      <c r="W28" s="75">
        <f>Q28-T28-U28</f>
        <v>3212144.3200000003</v>
      </c>
      <c r="X28" s="72"/>
      <c r="Y28" s="83" t="s">
        <v>55</v>
      </c>
      <c r="Z28" s="79">
        <f t="shared" si="3"/>
        <v>-2247</v>
      </c>
    </row>
    <row r="29" spans="1:26" ht="16.5" thickTop="1" thickBot="1" x14ac:dyDescent="0.3">
      <c r="A29" s="31" t="s">
        <v>56</v>
      </c>
      <c r="B29" s="13">
        <f t="shared" ref="B29:G29" si="4">SUM(B6:B28)</f>
        <v>1276531735.8500006</v>
      </c>
      <c r="C29" s="107">
        <f t="shared" si="4"/>
        <v>280452</v>
      </c>
      <c r="D29" s="12">
        <f t="shared" si="4"/>
        <v>1861312.25</v>
      </c>
      <c r="E29" s="12">
        <f t="shared" si="4"/>
        <v>2301429.7999999989</v>
      </c>
      <c r="F29" s="14">
        <f t="shared" si="4"/>
        <v>74611.649999999994</v>
      </c>
      <c r="G29" s="117">
        <f t="shared" si="4"/>
        <v>0</v>
      </c>
      <c r="H29" s="115">
        <f t="shared" ref="H29" si="5">C29+D29+E29+F29+G29</f>
        <v>4517805.6999999993</v>
      </c>
      <c r="I29" s="108"/>
      <c r="J29" s="31" t="s">
        <v>56</v>
      </c>
      <c r="K29" s="13">
        <f>SUM(K6:K28)</f>
        <v>602262.34</v>
      </c>
      <c r="L29" s="12">
        <f>SUM(L6:L28)</f>
        <v>988613</v>
      </c>
      <c r="M29" s="33">
        <f>SUM(M6:M28)</f>
        <v>813471.78999999992</v>
      </c>
      <c r="N29" s="30">
        <f>SUM(N6:N28)</f>
        <v>4134725.24</v>
      </c>
      <c r="O29" s="115">
        <f t="shared" ref="O29" si="6">K29+L29+M29+N29</f>
        <v>6539072.3700000001</v>
      </c>
      <c r="P29" s="32">
        <f>SUM(P6:P28)</f>
        <v>7429678.5899999999</v>
      </c>
      <c r="Q29" s="119">
        <f>SUM(Q6:Q28)</f>
        <v>1267080790.5899994</v>
      </c>
      <c r="R29" s="1"/>
      <c r="S29" s="84" t="s">
        <v>57</v>
      </c>
      <c r="T29" s="88">
        <f>SUM(T6:T28)</f>
        <v>510761000</v>
      </c>
      <c r="U29" s="87">
        <f>SUM(U6:U28)</f>
        <v>214160874.72000003</v>
      </c>
      <c r="V29" s="87"/>
      <c r="W29" s="121">
        <f>SUM(W6:W28)</f>
        <v>542158915.87000012</v>
      </c>
      <c r="X29" s="72"/>
      <c r="Y29" s="84" t="s">
        <v>57</v>
      </c>
      <c r="Z29" s="79">
        <f>SUM(Z6:Z28)</f>
        <v>2360657.2599999988</v>
      </c>
    </row>
    <row r="30" spans="1:26" x14ac:dyDescent="0.25">
      <c r="A30" s="1"/>
      <c r="B30" s="120"/>
      <c r="C30" s="1"/>
      <c r="D30" s="1"/>
      <c r="E30" s="1"/>
      <c r="F30" s="96"/>
      <c r="G30" s="96"/>
      <c r="H30" s="1"/>
      <c r="K30" s="1"/>
      <c r="L30" s="1"/>
      <c r="M30" s="1"/>
      <c r="N30" s="1"/>
      <c r="O30" s="1"/>
      <c r="P30" s="1"/>
      <c r="Q30" s="1"/>
      <c r="R30" s="1"/>
      <c r="S30" s="70"/>
      <c r="T30" s="72"/>
      <c r="U30" s="72"/>
      <c r="V30" s="72"/>
      <c r="W30" s="70"/>
      <c r="X30" s="72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K31" s="1"/>
      <c r="L31" s="96"/>
      <c r="M31" s="1"/>
      <c r="N31" s="1"/>
      <c r="O31" s="1"/>
      <c r="P31" s="1"/>
      <c r="Q31" s="1"/>
      <c r="R31" s="1"/>
      <c r="S31" s="72"/>
      <c r="T31" s="72"/>
      <c r="U31" s="72"/>
      <c r="V31" s="72"/>
      <c r="W31" s="72"/>
      <c r="X31" s="72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K33" s="1"/>
      <c r="L33" s="1"/>
      <c r="M33" s="1"/>
      <c r="N33" s="1"/>
      <c r="O33" s="1"/>
      <c r="P33" s="1"/>
      <c r="Q33" s="1"/>
      <c r="R33" s="1"/>
    </row>
    <row r="35" spans="1:18" x14ac:dyDescent="0.25">
      <c r="A35" s="96"/>
    </row>
  </sheetData>
  <mergeCells count="2">
    <mergeCell ref="C3:F3"/>
    <mergeCell ref="K3:N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Šrámková Iveta</dc:creator>
  <cp:lastModifiedBy>Lindovská Jana</cp:lastModifiedBy>
  <cp:lastPrinted>2018-05-28T10:11:56Z</cp:lastPrinted>
  <dcterms:created xsi:type="dcterms:W3CDTF">2017-01-10T11:11:46Z</dcterms:created>
  <dcterms:modified xsi:type="dcterms:W3CDTF">2018-05-28T10:12:01Z</dcterms:modified>
</cp:coreProperties>
</file>