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60" windowWidth="11355" windowHeight="7260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E12" i="1" l="1"/>
  <c r="F35" i="1" l="1"/>
  <c r="F34" i="1"/>
  <c r="F85" i="1" l="1"/>
  <c r="F39" i="1"/>
  <c r="E39" i="1"/>
  <c r="F44" i="1"/>
  <c r="E44" i="1"/>
  <c r="E85" i="1"/>
  <c r="F66" i="1" l="1"/>
  <c r="F67" i="1" s="1"/>
  <c r="E35" i="1" l="1"/>
  <c r="E36" i="1"/>
  <c r="F32" i="1" l="1"/>
  <c r="E32" i="1"/>
  <c r="E34" i="1"/>
  <c r="F33" i="1"/>
  <c r="E33" i="1"/>
  <c r="E37" i="1" l="1"/>
  <c r="F42" i="1"/>
  <c r="F93" i="1" l="1"/>
  <c r="F26" i="1" l="1"/>
  <c r="F97" i="1" l="1"/>
  <c r="F20" i="1" l="1"/>
  <c r="F11" i="1" l="1"/>
  <c r="F12" i="1" s="1"/>
  <c r="F77" i="1" l="1"/>
  <c r="F78" i="1" s="1"/>
  <c r="F95" i="1" l="1"/>
  <c r="F91" i="1"/>
  <c r="F83" i="1"/>
  <c r="F96" i="1" l="1"/>
  <c r="F120" i="1"/>
  <c r="F121" i="1" s="1"/>
  <c r="F24" i="1"/>
  <c r="F25" i="1" s="1"/>
  <c r="F80" i="1" l="1"/>
  <c r="F84" i="1" s="1"/>
  <c r="F16" i="1" l="1"/>
  <c r="F29" i="1" l="1"/>
  <c r="F30" i="1"/>
  <c r="F31" i="1" l="1"/>
  <c r="F47" i="1"/>
  <c r="F98" i="1" l="1"/>
  <c r="F114" i="1"/>
  <c r="F115" i="1" s="1"/>
  <c r="F116" i="1"/>
  <c r="E16" i="1" l="1"/>
  <c r="E19" i="1" s="1"/>
  <c r="E77" i="1" l="1"/>
  <c r="E78" i="1" s="1"/>
  <c r="F88" i="1" l="1"/>
  <c r="F61" i="1" l="1"/>
  <c r="F22" i="1" l="1"/>
  <c r="E83" i="1" l="1"/>
  <c r="E41" i="1"/>
  <c r="F27" i="1" l="1"/>
  <c r="F28" i="1" s="1"/>
  <c r="F36" i="1" l="1"/>
  <c r="F37" i="1" s="1"/>
  <c r="F100" i="1" l="1"/>
  <c r="F71" i="1" l="1"/>
  <c r="E84" i="1" l="1"/>
  <c r="E120" i="1"/>
  <c r="E121" i="1" s="1"/>
  <c r="E66" i="1"/>
  <c r="E67" i="1" s="1"/>
  <c r="E43" i="1"/>
  <c r="E22" i="1" l="1"/>
  <c r="E13" i="1"/>
  <c r="F58" i="1" l="1"/>
  <c r="F62" i="1" l="1"/>
  <c r="E25" i="1"/>
  <c r="F63" i="1" l="1"/>
  <c r="F41" i="1" l="1"/>
  <c r="F43" i="1" s="1"/>
  <c r="E27" i="1" l="1"/>
  <c r="E28" i="1" s="1"/>
  <c r="E91" i="1"/>
  <c r="E95" i="1"/>
  <c r="E96" i="1" l="1"/>
  <c r="F59" i="1"/>
  <c r="F60" i="1" s="1"/>
  <c r="E60" i="1"/>
  <c r="E56" i="1"/>
  <c r="F68" i="1" l="1"/>
  <c r="F69" i="1" s="1"/>
  <c r="F70" i="1" s="1"/>
  <c r="F99" i="1"/>
  <c r="F101" i="1" s="1"/>
  <c r="F102" i="1" s="1"/>
  <c r="F72" i="1"/>
  <c r="E62" i="1"/>
  <c r="F64" i="1" l="1"/>
  <c r="F14" i="1" l="1"/>
  <c r="F117" i="1" l="1"/>
  <c r="E99" i="1" l="1"/>
  <c r="F45" i="1" l="1"/>
  <c r="F38" i="1" l="1"/>
  <c r="E117" i="1" l="1"/>
  <c r="E115" i="1"/>
  <c r="E88" i="1"/>
  <c r="F40" i="1" l="1"/>
  <c r="F48" i="1" s="1"/>
  <c r="E40" i="1"/>
  <c r="E31" i="1"/>
  <c r="E47" i="1" l="1"/>
  <c r="F15" i="1" l="1"/>
  <c r="F19" i="1" s="1"/>
  <c r="F23" i="1" s="1"/>
  <c r="E63" i="1" l="1"/>
  <c r="E64" i="1" s="1"/>
  <c r="E100" i="1"/>
  <c r="F74" i="1"/>
  <c r="F75" i="1" s="1"/>
  <c r="E38" i="1" l="1"/>
  <c r="F86" i="1"/>
  <c r="F89" i="1" s="1"/>
  <c r="E14" i="1" l="1"/>
  <c r="E23" i="1" s="1"/>
  <c r="E45" i="1"/>
  <c r="E48" i="1" s="1"/>
  <c r="E74" i="1" l="1"/>
  <c r="E75" i="1" s="1"/>
  <c r="E86" i="1"/>
  <c r="E89" i="1" s="1"/>
  <c r="F113" i="1" l="1"/>
  <c r="F118" i="1" s="1"/>
  <c r="F122" i="1" s="1"/>
  <c r="E113" i="1"/>
  <c r="E118" i="1" s="1"/>
  <c r="F57" i="1"/>
  <c r="E57" i="1"/>
  <c r="D38" i="1"/>
  <c r="D19" i="1"/>
  <c r="D23" i="1" s="1"/>
  <c r="E101" i="1" l="1"/>
  <c r="E102" i="1" s="1"/>
  <c r="E122" i="1" s="1"/>
  <c r="D57" i="1"/>
  <c r="D60" i="1" s="1"/>
  <c r="D118" i="1"/>
  <c r="D101" i="1"/>
  <c r="D102" i="1" s="1"/>
  <c r="D122" i="1" l="1"/>
</calcChain>
</file>

<file path=xl/sharedStrings.xml><?xml version="1.0" encoding="utf-8"?>
<sst xmlns="http://schemas.openxmlformats.org/spreadsheetml/2006/main" count="137" uniqueCount="84">
  <si>
    <t>MO</t>
  </si>
  <si>
    <t>číslo</t>
  </si>
  <si>
    <t>název</t>
  </si>
  <si>
    <t>SR</t>
  </si>
  <si>
    <t>UR</t>
  </si>
  <si>
    <t>MOP</t>
  </si>
  <si>
    <t>POR</t>
  </si>
  <si>
    <t>RAB</t>
  </si>
  <si>
    <t>PET</t>
  </si>
  <si>
    <t>ÚHRN</t>
  </si>
  <si>
    <t>INVESTIČNÍ TRANSFERY CELKEM</t>
  </si>
  <si>
    <t>poukázáno</t>
  </si>
  <si>
    <t>ÚZ 3500</t>
  </si>
  <si>
    <t>OJI</t>
  </si>
  <si>
    <t>HOS</t>
  </si>
  <si>
    <t>NBE</t>
  </si>
  <si>
    <t>MŠ Nová Bělá</t>
  </si>
  <si>
    <t>LHO</t>
  </si>
  <si>
    <t>NVE</t>
  </si>
  <si>
    <t>KPO</t>
  </si>
  <si>
    <t>SLO</t>
  </si>
  <si>
    <t>Modernizace výuky v ZŠ Krásné Pole</t>
  </si>
  <si>
    <t>SVI</t>
  </si>
  <si>
    <t>Nová MŠ na ul. Stanislavského</t>
  </si>
  <si>
    <t>Zateplení ZŠ B. Dvorského</t>
  </si>
  <si>
    <t>Zateplení objektu družiny u ZŠ Klegova, ZŠ A.Kučery a ZŠ Krestova</t>
  </si>
  <si>
    <t>Zateplení objektu ZŠ Kosmonautů</t>
  </si>
  <si>
    <t>Ekoškolky MŠO, Poděbradova a MŠO, Špálova</t>
  </si>
  <si>
    <t>PRO</t>
  </si>
  <si>
    <t>Bezpečnostní úpravy a komunikace pro pěší na ul. Světlovské</t>
  </si>
  <si>
    <t>Univerzální kompaktní traktor</t>
  </si>
  <si>
    <t>Stavební úpravy bytového domu Lidická 172/26</t>
  </si>
  <si>
    <t>VIT</t>
  </si>
  <si>
    <t>Rekonstrukce zahrady Waldorfské ZŠ</t>
  </si>
  <si>
    <t>ÚZ 1030</t>
  </si>
  <si>
    <t>Přírodovědné učebny</t>
  </si>
  <si>
    <t>Modernizace přírodovědných a technických učeben</t>
  </si>
  <si>
    <t>ÚZ 5901</t>
  </si>
  <si>
    <t>Výkupy nemovitostí v lokalitě U Cementárny</t>
  </si>
  <si>
    <t>Zateplení školní budovy č.p. 2</t>
  </si>
  <si>
    <t>ÚZ 8113</t>
  </si>
  <si>
    <t>Komunikace na ul. Pod Lomem</t>
  </si>
  <si>
    <t>ÚZ 95</t>
  </si>
  <si>
    <t>Zateplení MŠO, Ostrčilova</t>
  </si>
  <si>
    <t>Zateplení MŠ Na Jízdárně</t>
  </si>
  <si>
    <t>Zateplení ZŠ Nádražní</t>
  </si>
  <si>
    <t>Zateplení ZŠ Gen. Píky</t>
  </si>
  <si>
    <t>Učebny fyziky a chemie</t>
  </si>
  <si>
    <t>Modernizace technických a přírodovědných učeben</t>
  </si>
  <si>
    <t>Zateplení objektu ZŠ Horymírova</t>
  </si>
  <si>
    <t>Revitalizace mlýnského náhonu</t>
  </si>
  <si>
    <t>ÚZ 3637</t>
  </si>
  <si>
    <t>ÚZ 7401</t>
  </si>
  <si>
    <t>ÚZ 0</t>
  </si>
  <si>
    <t>Pěší zóna na ul. 28.října od Masarykova nám. po Smetanovo nám.</t>
  </si>
  <si>
    <t>RPS Ostrava, Fifejdy II-III.etapa</t>
  </si>
  <si>
    <t>Zahrada v přírodním stylu ZŠ Vrchlického</t>
  </si>
  <si>
    <t>ÚZ 8224</t>
  </si>
  <si>
    <t>ÚZ 2142</t>
  </si>
  <si>
    <t>Výstavba chodníku na ul. Zauliční</t>
  </si>
  <si>
    <t>Rekonstrukce hasičské zbrojnice</t>
  </si>
  <si>
    <t>Udržovací práce na chodnících ul. Těšínská</t>
  </si>
  <si>
    <t>Komunitní dům seniorů Heřmanická</t>
  </si>
  <si>
    <t>Rekonstrukce elektroinstalace ZŠ J. Valčíka 4411</t>
  </si>
  <si>
    <t>Zřízení spec. třídy pro děti se spec. vzdělávacími potřebami</t>
  </si>
  <si>
    <t>Zateplení střešní konstrukce bytového domu na ul. Hladnovská</t>
  </si>
  <si>
    <t>Podzemní kontejnery na tříděný odpad - II. etapa</t>
  </si>
  <si>
    <t>Regenerace sídliště Fifejdy II.-VI. etapa</t>
  </si>
  <si>
    <t>Regenerace sídliště Šalamouna - 5.etapa</t>
  </si>
  <si>
    <t>PUS</t>
  </si>
  <si>
    <t>Nová hasičská zbrojnice - PD</t>
  </si>
  <si>
    <t>PLE</t>
  </si>
  <si>
    <t>Investiční dotace městským obvodům z rozpočtu SMO  k 31. 12. 2015</t>
  </si>
  <si>
    <t>Rekonstrukce objektu Bartolomějská 4/82</t>
  </si>
  <si>
    <t>Zvýšení bezpečnosti na komunikacích v Mob Kr. Pole</t>
  </si>
  <si>
    <t>Rekonstrukce bytového domu č.p. 428-431 na ul. Skautské</t>
  </si>
  <si>
    <t>Výkup pozemků pro rozšíření hřbitova Svinov</t>
  </si>
  <si>
    <t>Výměna kotle v ZŠ Hošťálkovice</t>
  </si>
  <si>
    <t>Pořízení traktoru pro údržbu veřejné zeleně</t>
  </si>
  <si>
    <t>Vybudování 9 jednohrobů a 5 dvojhrobů</t>
  </si>
  <si>
    <t>Pořízení traktoru k údržbě veřejné zeleně a komunikací</t>
  </si>
  <si>
    <t>Zateplení MŠO, Křižíkova</t>
  </si>
  <si>
    <t>Prevence kriminality-osvětlení parkovišť za byt.domy, ul. Bílovecká</t>
  </si>
  <si>
    <t>Příloha č.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</si>
</sst>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/>
    <xf numFmtId="0" fontId="2" fillId="0" borderId="0" xfId="0" applyFont="1" applyFill="1" applyBorder="1"/>
    <xf numFmtId="0" fontId="3" fillId="0" borderId="3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4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3" fontId="4" fillId="0" borderId="0" xfId="0" applyNumberFormat="1" applyFont="1" applyFill="1" applyBorder="1"/>
    <xf numFmtId="4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2" fillId="0" borderId="5" xfId="0" applyFont="1" applyFill="1" applyBorder="1"/>
    <xf numFmtId="0" fontId="3" fillId="0" borderId="0" xfId="0" applyFont="1"/>
    <xf numFmtId="4" fontId="3" fillId="0" borderId="0" xfId="0" applyNumberFormat="1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" fontId="2" fillId="0" borderId="1" xfId="0" applyNumberFormat="1" applyFont="1" applyFill="1" applyBorder="1"/>
    <xf numFmtId="4" fontId="3" fillId="0" borderId="8" xfId="0" applyNumberFormat="1" applyFont="1" applyFill="1" applyBorder="1"/>
    <xf numFmtId="4" fontId="3" fillId="0" borderId="9" xfId="0" applyNumberFormat="1" applyFont="1" applyFill="1" applyBorder="1"/>
    <xf numFmtId="4" fontId="3" fillId="0" borderId="7" xfId="0" applyNumberFormat="1" applyFont="1" applyFill="1" applyBorder="1"/>
    <xf numFmtId="0" fontId="0" fillId="0" borderId="0" xfId="0" applyFill="1"/>
    <xf numFmtId="4" fontId="2" fillId="0" borderId="1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 vertical="center"/>
    </xf>
    <xf numFmtId="0" fontId="2" fillId="0" borderId="10" xfId="0" applyFont="1" applyFill="1" applyBorder="1"/>
    <xf numFmtId="4" fontId="2" fillId="0" borderId="11" xfId="0" applyNumberFormat="1" applyFont="1" applyFill="1" applyBorder="1"/>
    <xf numFmtId="4" fontId="2" fillId="0" borderId="12" xfId="0" applyNumberFormat="1" applyFont="1" applyFill="1" applyBorder="1" applyAlignment="1">
      <alignment horizontal="right"/>
    </xf>
    <xf numFmtId="4" fontId="3" fillId="0" borderId="13" xfId="0" applyNumberFormat="1" applyFont="1" applyFill="1" applyBorder="1" applyAlignment="1">
      <alignment horizontal="right"/>
    </xf>
    <xf numFmtId="0" fontId="3" fillId="0" borderId="14" xfId="0" applyFont="1" applyFill="1" applyBorder="1"/>
    <xf numFmtId="4" fontId="3" fillId="0" borderId="15" xfId="0" applyNumberFormat="1" applyFont="1" applyFill="1" applyBorder="1" applyAlignment="1">
      <alignment horizontal="right"/>
    </xf>
    <xf numFmtId="4" fontId="2" fillId="0" borderId="17" xfId="0" applyNumberFormat="1" applyFont="1" applyFill="1" applyBorder="1" applyAlignment="1">
      <alignment horizontal="right"/>
    </xf>
    <xf numFmtId="4" fontId="2" fillId="0" borderId="18" xfId="0" applyNumberFormat="1" applyFont="1" applyFill="1" applyBorder="1"/>
    <xf numFmtId="4" fontId="2" fillId="0" borderId="19" xfId="0" applyNumberFormat="1" applyFont="1" applyFill="1" applyBorder="1" applyAlignment="1">
      <alignment horizontal="right"/>
    </xf>
    <xf numFmtId="0" fontId="2" fillId="0" borderId="11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2" fillId="0" borderId="22" xfId="0" applyFont="1" applyFill="1" applyBorder="1"/>
    <xf numFmtId="4" fontId="2" fillId="0" borderId="21" xfId="0" applyNumberFormat="1" applyFont="1" applyFill="1" applyBorder="1"/>
    <xf numFmtId="4" fontId="2" fillId="0" borderId="23" xfId="0" applyNumberFormat="1" applyFont="1" applyFill="1" applyBorder="1" applyAlignment="1">
      <alignment horizontal="right"/>
    </xf>
    <xf numFmtId="0" fontId="8" fillId="0" borderId="20" xfId="0" applyFont="1" applyFill="1" applyBorder="1"/>
    <xf numFmtId="0" fontId="2" fillId="0" borderId="25" xfId="0" applyFont="1" applyFill="1" applyBorder="1"/>
    <xf numFmtId="4" fontId="3" fillId="0" borderId="9" xfId="0" applyNumberFormat="1" applyFont="1" applyFill="1" applyBorder="1" applyAlignment="1">
      <alignment horizontal="right"/>
    </xf>
    <xf numFmtId="4" fontId="3" fillId="0" borderId="26" xfId="0" applyNumberFormat="1" applyFont="1" applyFill="1" applyBorder="1" applyAlignment="1">
      <alignment horizontal="right"/>
    </xf>
    <xf numFmtId="0" fontId="3" fillId="0" borderId="26" xfId="0" applyFont="1" applyFill="1" applyBorder="1" applyAlignment="1">
      <alignment horizontal="center"/>
    </xf>
    <xf numFmtId="4" fontId="3" fillId="0" borderId="8" xfId="0" applyNumberFormat="1" applyFont="1" applyFill="1" applyBorder="1" applyAlignment="1">
      <alignment horizontal="right"/>
    </xf>
    <xf numFmtId="0" fontId="3" fillId="0" borderId="26" xfId="0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right" vertical="center"/>
    </xf>
    <xf numFmtId="4" fontId="3" fillId="0" borderId="26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31" xfId="0" applyFont="1" applyFill="1" applyBorder="1"/>
    <xf numFmtId="4" fontId="2" fillId="0" borderId="30" xfId="0" applyNumberFormat="1" applyFont="1" applyFill="1" applyBorder="1"/>
    <xf numFmtId="4" fontId="2" fillId="0" borderId="32" xfId="0" applyNumberFormat="1" applyFont="1" applyFill="1" applyBorder="1" applyAlignment="1">
      <alignment horizontal="right"/>
    </xf>
    <xf numFmtId="0" fontId="2" fillId="0" borderId="28" xfId="0" applyFont="1" applyFill="1" applyBorder="1"/>
    <xf numFmtId="4" fontId="2" fillId="0" borderId="6" xfId="0" applyNumberFormat="1" applyFont="1" applyFill="1" applyBorder="1"/>
    <xf numFmtId="4" fontId="2" fillId="0" borderId="6" xfId="0" applyNumberFormat="1" applyFont="1" applyFill="1" applyBorder="1" applyAlignment="1">
      <alignment horizontal="right"/>
    </xf>
    <xf numFmtId="0" fontId="2" fillId="0" borderId="31" xfId="0" applyFont="1" applyFill="1" applyBorder="1"/>
    <xf numFmtId="4" fontId="2" fillId="0" borderId="30" xfId="0" applyNumberFormat="1" applyFont="1" applyFill="1" applyBorder="1" applyAlignment="1">
      <alignment horizontal="right"/>
    </xf>
    <xf numFmtId="0" fontId="2" fillId="2" borderId="0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left" vertical="center"/>
    </xf>
    <xf numFmtId="4" fontId="2" fillId="0" borderId="6" xfId="0" applyNumberFormat="1" applyFont="1" applyFill="1" applyBorder="1" applyAlignment="1">
      <alignment horizontal="right" vertical="center"/>
    </xf>
    <xf numFmtId="4" fontId="2" fillId="0" borderId="29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left" vertical="center"/>
    </xf>
    <xf numFmtId="4" fontId="2" fillId="0" borderId="11" xfId="0" applyNumberFormat="1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>
      <alignment horizontal="right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left" vertical="center"/>
    </xf>
    <xf numFmtId="4" fontId="2" fillId="0" borderId="30" xfId="0" applyNumberFormat="1" applyFont="1" applyFill="1" applyBorder="1" applyAlignment="1">
      <alignment horizontal="right" vertical="center"/>
    </xf>
    <xf numFmtId="4" fontId="2" fillId="0" borderId="32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horizontal="right" vertical="center"/>
    </xf>
    <xf numFmtId="4" fontId="3" fillId="0" borderId="13" xfId="0" applyNumberFormat="1" applyFont="1" applyFill="1" applyBorder="1" applyAlignment="1">
      <alignment horizontal="right" vertical="center"/>
    </xf>
    <xf numFmtId="0" fontId="2" fillId="0" borderId="23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17" xfId="0" applyFont="1" applyFill="1" applyBorder="1"/>
    <xf numFmtId="0" fontId="3" fillId="0" borderId="13" xfId="0" applyFont="1" applyFill="1" applyBorder="1"/>
    <xf numFmtId="0" fontId="3" fillId="0" borderId="7" xfId="0" applyFont="1" applyFill="1" applyBorder="1" applyAlignment="1">
      <alignment horizontal="center"/>
    </xf>
    <xf numFmtId="0" fontId="8" fillId="0" borderId="22" xfId="0" applyFont="1" applyFill="1" applyBorder="1"/>
    <xf numFmtId="4" fontId="3" fillId="0" borderId="7" xfId="0" applyNumberFormat="1" applyFont="1" applyFill="1" applyBorder="1" applyAlignment="1">
      <alignment horizontal="right"/>
    </xf>
    <xf numFmtId="0" fontId="2" fillId="0" borderId="29" xfId="0" applyFont="1" applyFill="1" applyBorder="1" applyAlignment="1">
      <alignment horizontal="center"/>
    </xf>
    <xf numFmtId="4" fontId="2" fillId="0" borderId="21" xfId="0" applyNumberFormat="1" applyFont="1" applyFill="1" applyBorder="1" applyAlignment="1">
      <alignment horizontal="right" vertical="center"/>
    </xf>
    <xf numFmtId="4" fontId="2" fillId="0" borderId="23" xfId="0" applyNumberFormat="1" applyFont="1" applyFill="1" applyBorder="1" applyAlignment="1">
      <alignment horizontal="right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30" xfId="0" applyFont="1" applyFill="1" applyBorder="1"/>
    <xf numFmtId="0" fontId="3" fillId="2" borderId="0" xfId="0" applyFont="1" applyFill="1" applyBorder="1"/>
    <xf numFmtId="0" fontId="2" fillId="0" borderId="3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/>
    </xf>
    <xf numFmtId="0" fontId="2" fillId="0" borderId="29" xfId="0" applyFont="1" applyFill="1" applyBorder="1"/>
    <xf numFmtId="4" fontId="2" fillId="0" borderId="29" xfId="0" applyNumberFormat="1" applyFont="1" applyFill="1" applyBorder="1" applyAlignment="1">
      <alignment horizontal="right"/>
    </xf>
    <xf numFmtId="0" fontId="2" fillId="0" borderId="3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left" vertical="center"/>
    </xf>
    <xf numFmtId="4" fontId="2" fillId="0" borderId="34" xfId="0" applyNumberFormat="1" applyFont="1" applyFill="1" applyBorder="1" applyAlignment="1">
      <alignment horizontal="right" vertical="center"/>
    </xf>
    <xf numFmtId="4" fontId="2" fillId="0" borderId="36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/>
    </xf>
    <xf numFmtId="4" fontId="2" fillId="0" borderId="18" xfId="0" applyNumberFormat="1" applyFont="1" applyFill="1" applyBorder="1" applyAlignment="1">
      <alignment horizontal="right" vertical="center"/>
    </xf>
    <xf numFmtId="4" fontId="2" fillId="0" borderId="19" xfId="0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right" vertical="center"/>
    </xf>
    <xf numFmtId="4" fontId="2" fillId="0" borderId="26" xfId="0" applyNumberFormat="1" applyFont="1" applyFill="1" applyBorder="1" applyAlignment="1">
      <alignment horizontal="right" vertical="center"/>
    </xf>
    <xf numFmtId="0" fontId="2" fillId="0" borderId="1" xfId="0" applyFont="1" applyFill="1" applyBorder="1"/>
    <xf numFmtId="4" fontId="2" fillId="0" borderId="17" xfId="0" applyNumberFormat="1" applyFont="1" applyFill="1" applyBorder="1"/>
    <xf numFmtId="0" fontId="3" fillId="0" borderId="8" xfId="0" applyFont="1" applyFill="1" applyBorder="1"/>
    <xf numFmtId="4" fontId="3" fillId="0" borderId="13" xfId="0" applyNumberFormat="1" applyFont="1" applyFill="1" applyBorder="1"/>
    <xf numFmtId="0" fontId="2" fillId="0" borderId="7" xfId="0" applyFont="1" applyFill="1" applyBorder="1" applyAlignment="1">
      <alignment horizontal="center"/>
    </xf>
    <xf numFmtId="4" fontId="2" fillId="0" borderId="7" xfId="0" applyNumberFormat="1" applyFont="1" applyFill="1" applyBorder="1"/>
    <xf numFmtId="4" fontId="2" fillId="0" borderId="26" xfId="0" applyNumberFormat="1" applyFont="1" applyFill="1" applyBorder="1" applyAlignment="1">
      <alignment horizontal="right"/>
    </xf>
    <xf numFmtId="0" fontId="3" fillId="0" borderId="30" xfId="0" applyFont="1" applyFill="1" applyBorder="1" applyAlignment="1">
      <alignment horizontal="center"/>
    </xf>
    <xf numFmtId="0" fontId="3" fillId="0" borderId="31" xfId="0" applyFont="1" applyFill="1" applyBorder="1"/>
    <xf numFmtId="4" fontId="3" fillId="0" borderId="30" xfId="0" applyNumberFormat="1" applyFont="1" applyFill="1" applyBorder="1"/>
    <xf numFmtId="4" fontId="3" fillId="0" borderId="32" xfId="0" applyNumberFormat="1" applyFont="1" applyFill="1" applyBorder="1" applyAlignment="1">
      <alignment horizontal="right"/>
    </xf>
    <xf numFmtId="0" fontId="0" fillId="2" borderId="0" xfId="0" applyFill="1" applyBorder="1"/>
    <xf numFmtId="4" fontId="0" fillId="2" borderId="0" xfId="0" applyNumberFormat="1" applyFill="1" applyBorder="1"/>
    <xf numFmtId="4" fontId="2" fillId="2" borderId="0" xfId="0" applyNumberFormat="1" applyFont="1" applyFill="1" applyBorder="1"/>
    <xf numFmtId="4" fontId="10" fillId="2" borderId="0" xfId="0" applyNumberFormat="1" applyFont="1" applyFill="1" applyBorder="1"/>
    <xf numFmtId="4" fontId="7" fillId="2" borderId="0" xfId="0" applyNumberFormat="1" applyFont="1" applyFill="1" applyBorder="1"/>
    <xf numFmtId="0" fontId="7" fillId="2" borderId="0" xfId="0" applyFont="1" applyFill="1" applyBorder="1"/>
    <xf numFmtId="4" fontId="2" fillId="2" borderId="0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Border="1"/>
    <xf numFmtId="4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49" fontId="3" fillId="2" borderId="0" xfId="0" applyNumberFormat="1" applyFont="1" applyFill="1" applyBorder="1"/>
    <xf numFmtId="0" fontId="11" fillId="2" borderId="0" xfId="0" applyFont="1" applyFill="1" applyBorder="1"/>
    <xf numFmtId="4" fontId="11" fillId="2" borderId="0" xfId="0" applyNumberFormat="1" applyFont="1" applyFill="1" applyBorder="1"/>
    <xf numFmtId="4" fontId="2" fillId="2" borderId="0" xfId="0" applyNumberFormat="1" applyFont="1" applyFill="1" applyBorder="1" applyAlignment="1">
      <alignment horizontal="right"/>
    </xf>
    <xf numFmtId="4" fontId="9" fillId="2" borderId="0" xfId="0" applyNumberFormat="1" applyFont="1" applyFill="1" applyBorder="1"/>
    <xf numFmtId="4" fontId="4" fillId="2" borderId="0" xfId="0" applyNumberFormat="1" applyFont="1" applyFill="1" applyBorder="1"/>
    <xf numFmtId="0" fontId="4" fillId="2" borderId="0" xfId="0" applyFont="1" applyFill="1" applyBorder="1"/>
    <xf numFmtId="0" fontId="0" fillId="2" borderId="0" xfId="0" applyFill="1" applyBorder="1" applyAlignment="1"/>
    <xf numFmtId="0" fontId="3" fillId="3" borderId="2" xfId="0" applyFont="1" applyFill="1" applyBorder="1"/>
    <xf numFmtId="4" fontId="3" fillId="3" borderId="16" xfId="0" applyNumberFormat="1" applyFont="1" applyFill="1" applyBorder="1"/>
    <xf numFmtId="4" fontId="3" fillId="3" borderId="24" xfId="0" applyNumberFormat="1" applyFont="1" applyFill="1" applyBorder="1" applyAlignment="1">
      <alignment horizontal="right"/>
    </xf>
    <xf numFmtId="0" fontId="3" fillId="3" borderId="15" xfId="0" applyFont="1" applyFill="1" applyBorder="1" applyAlignment="1">
      <alignment horizontal="center"/>
    </xf>
    <xf numFmtId="4" fontId="3" fillId="3" borderId="9" xfId="0" applyNumberFormat="1" applyFont="1" applyFill="1" applyBorder="1"/>
    <xf numFmtId="4" fontId="3" fillId="3" borderId="15" xfId="0" applyNumberFormat="1" applyFont="1" applyFill="1" applyBorder="1" applyAlignment="1">
      <alignment horizontal="right"/>
    </xf>
    <xf numFmtId="0" fontId="3" fillId="3" borderId="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0" xfId="0" applyFont="1" applyFill="1" applyBorder="1"/>
    <xf numFmtId="4" fontId="3" fillId="3" borderId="7" xfId="0" applyNumberFormat="1" applyFont="1" applyFill="1" applyBorder="1"/>
    <xf numFmtId="4" fontId="3" fillId="3" borderId="26" xfId="0" applyNumberFormat="1" applyFont="1" applyFill="1" applyBorder="1" applyAlignment="1">
      <alignment horizontal="right"/>
    </xf>
    <xf numFmtId="0" fontId="3" fillId="3" borderId="26" xfId="0" applyFont="1" applyFill="1" applyBorder="1" applyAlignment="1">
      <alignment horizontal="center"/>
    </xf>
    <xf numFmtId="4" fontId="3" fillId="3" borderId="9" xfId="0" applyNumberFormat="1" applyFont="1" applyFill="1" applyBorder="1" applyAlignment="1">
      <alignment horizontal="right"/>
    </xf>
    <xf numFmtId="0" fontId="3" fillId="0" borderId="15" xfId="0" applyFont="1" applyFill="1" applyBorder="1" applyAlignment="1">
      <alignment horizontal="center" vertical="center"/>
    </xf>
    <xf numFmtId="4" fontId="3" fillId="0" borderId="9" xfId="0" applyNumberFormat="1" applyFont="1" applyFill="1" applyBorder="1" applyAlignment="1">
      <alignment horizontal="right" vertical="center"/>
    </xf>
    <xf numFmtId="4" fontId="3" fillId="0" borderId="15" xfId="0" applyNumberFormat="1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center"/>
    </xf>
    <xf numFmtId="4" fontId="7" fillId="0" borderId="8" xfId="0" applyNumberFormat="1" applyFont="1" applyFill="1" applyBorder="1"/>
    <xf numFmtId="0" fontId="7" fillId="0" borderId="15" xfId="0" applyFont="1" applyFill="1" applyBorder="1" applyAlignment="1">
      <alignment horizontal="center"/>
    </xf>
    <xf numFmtId="4" fontId="7" fillId="0" borderId="9" xfId="0" applyNumberFormat="1" applyFont="1" applyFill="1" applyBorder="1"/>
    <xf numFmtId="0" fontId="1" fillId="2" borderId="0" xfId="0" applyFont="1" applyFill="1"/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 applyAlignment="1">
      <alignment horizontal="justify" vertical="justify"/>
    </xf>
    <xf numFmtId="0" fontId="2" fillId="2" borderId="0" xfId="0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/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/>
    <xf numFmtId="4" fontId="2" fillId="2" borderId="0" xfId="0" applyNumberFormat="1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4" fontId="2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4" fontId="7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3" fontId="3" fillId="2" borderId="0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 applyBorder="1" applyAlignment="1">
      <alignment horizontal="justify" vertical="justify"/>
    </xf>
    <xf numFmtId="0" fontId="4" fillId="2" borderId="0" xfId="0" applyFont="1" applyFill="1" applyBorder="1" applyAlignment="1">
      <alignment horizontal="justify" vertical="justify"/>
    </xf>
    <xf numFmtId="0" fontId="2" fillId="0" borderId="3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wrapText="1"/>
    </xf>
    <xf numFmtId="0" fontId="2" fillId="0" borderId="32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2" fillId="0" borderId="37" xfId="0" applyFont="1" applyFill="1" applyBorder="1" applyAlignment="1">
      <alignment horizontal="center"/>
    </xf>
    <xf numFmtId="0" fontId="2" fillId="0" borderId="38" xfId="0" applyFont="1" applyFill="1" applyBorder="1"/>
    <xf numFmtId="4" fontId="2" fillId="0" borderId="37" xfId="0" applyNumberFormat="1" applyFont="1" applyFill="1" applyBorder="1"/>
    <xf numFmtId="4" fontId="2" fillId="0" borderId="39" xfId="0" applyNumberFormat="1" applyFont="1" applyFill="1" applyBorder="1" applyAlignment="1">
      <alignment horizontal="right"/>
    </xf>
    <xf numFmtId="4" fontId="2" fillId="0" borderId="11" xfId="0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justify" vertical="justify"/>
    </xf>
    <xf numFmtId="0" fontId="3" fillId="2" borderId="6" xfId="0" applyFont="1" applyFill="1" applyBorder="1" applyAlignment="1">
      <alignment horizontal="justify" vertical="justify"/>
    </xf>
    <xf numFmtId="0" fontId="3" fillId="2" borderId="9" xfId="0" applyFont="1" applyFill="1" applyBorder="1" applyAlignment="1">
      <alignment horizontal="justify" vertical="justify"/>
    </xf>
    <xf numFmtId="0" fontId="3" fillId="2" borderId="7" xfId="0" applyFont="1" applyFill="1" applyBorder="1"/>
    <xf numFmtId="0" fontId="3" fillId="2" borderId="4" xfId="0" applyFont="1" applyFill="1" applyBorder="1" applyAlignment="1">
      <alignment horizontal="justify" vertical="justify"/>
    </xf>
    <xf numFmtId="4" fontId="12" fillId="2" borderId="0" xfId="0" applyNumberFormat="1" applyFont="1" applyFill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4" fillId="0" borderId="29" xfId="0" applyNumberFormat="1" applyFont="1" applyFill="1" applyBorder="1" applyAlignment="1">
      <alignment horizontal="center" vertical="center"/>
    </xf>
    <xf numFmtId="4" fontId="4" fillId="0" borderId="15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justify" vertical="justify"/>
    </xf>
    <xf numFmtId="0" fontId="0" fillId="3" borderId="2" xfId="0" applyFill="1" applyBorder="1" applyAlignment="1"/>
    <xf numFmtId="0" fontId="0" fillId="3" borderId="15" xfId="0" applyFill="1" applyBorder="1" applyAlignment="1"/>
    <xf numFmtId="0" fontId="3" fillId="2" borderId="2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3"/>
  <sheetViews>
    <sheetView tabSelected="1" zoomScaleNormal="100" workbookViewId="0">
      <selection activeCell="F1" sqref="F1"/>
    </sheetView>
  </sheetViews>
  <sheetFormatPr defaultRowHeight="12.75" x14ac:dyDescent="0.2"/>
  <cols>
    <col min="1" max="1" width="6.140625" style="176" customWidth="1"/>
    <col min="2" max="2" width="6" style="1" customWidth="1"/>
    <col min="3" max="3" width="48.85546875" style="35" customWidth="1"/>
    <col min="4" max="4" width="12.85546875" style="35" customWidth="1"/>
    <col min="5" max="5" width="13.85546875" style="35" customWidth="1"/>
    <col min="6" max="6" width="12.85546875" style="1" customWidth="1"/>
    <col min="7" max="7" width="16.42578125" style="135" customWidth="1"/>
    <col min="8" max="8" width="14" style="136" bestFit="1" customWidth="1"/>
    <col min="9" max="11" width="14" style="136" customWidth="1"/>
    <col min="12" max="12" width="13.42578125" style="135" bestFit="1" customWidth="1"/>
    <col min="13" max="13" width="13.85546875" style="136" bestFit="1" customWidth="1"/>
    <col min="14" max="14" width="13.85546875" style="136" customWidth="1"/>
    <col min="15" max="16" width="9.140625" style="135"/>
    <col min="19" max="19" width="12.28515625" bestFit="1" customWidth="1"/>
    <col min="21" max="21" width="12.28515625" bestFit="1" customWidth="1"/>
    <col min="23" max="24" width="12.28515625" bestFit="1" customWidth="1"/>
  </cols>
  <sheetData>
    <row r="1" spans="1:16" s="176" customFormat="1" ht="15" x14ac:dyDescent="0.2">
      <c r="B1" s="174"/>
      <c r="F1" s="220" t="s">
        <v>83</v>
      </c>
      <c r="G1" s="135"/>
      <c r="H1" s="136"/>
      <c r="I1" s="136"/>
      <c r="J1" s="136"/>
      <c r="K1" s="136"/>
      <c r="L1" s="135"/>
      <c r="M1" s="136"/>
      <c r="N1" s="136"/>
      <c r="O1" s="135"/>
      <c r="P1" s="135"/>
    </row>
    <row r="2" spans="1:16" s="176" customFormat="1" ht="15" x14ac:dyDescent="0.2">
      <c r="A2" s="173" t="s">
        <v>72</v>
      </c>
      <c r="B2" s="174"/>
      <c r="C2" s="174"/>
      <c r="D2" s="174"/>
      <c r="E2" s="174"/>
      <c r="G2" s="135"/>
      <c r="H2" s="136"/>
      <c r="I2" s="136"/>
      <c r="J2" s="136"/>
      <c r="K2" s="136"/>
      <c r="L2" s="135"/>
      <c r="M2" s="136"/>
      <c r="N2" s="136"/>
      <c r="O2" s="135"/>
      <c r="P2" s="135"/>
    </row>
    <row r="3" spans="1:16" s="176" customFormat="1" ht="13.5" thickBot="1" x14ac:dyDescent="0.25">
      <c r="A3" s="177"/>
      <c r="B3" s="174"/>
      <c r="C3" s="174"/>
      <c r="D3" s="174"/>
      <c r="E3" s="174"/>
      <c r="F3" s="175"/>
      <c r="G3" s="135"/>
      <c r="H3" s="136"/>
      <c r="I3" s="136"/>
      <c r="J3" s="136"/>
      <c r="K3" s="136"/>
      <c r="L3" s="135"/>
      <c r="M3" s="136"/>
      <c r="N3" s="136"/>
      <c r="O3" s="135"/>
      <c r="P3" s="135"/>
    </row>
    <row r="4" spans="1:16" x14ac:dyDescent="0.2">
      <c r="A4" s="232" t="s">
        <v>0</v>
      </c>
      <c r="B4" s="223" t="s">
        <v>1</v>
      </c>
      <c r="C4" s="225" t="s">
        <v>2</v>
      </c>
      <c r="D4" s="223" t="s">
        <v>3</v>
      </c>
      <c r="E4" s="223" t="s">
        <v>4</v>
      </c>
      <c r="F4" s="227" t="s">
        <v>11</v>
      </c>
    </row>
    <row r="5" spans="1:16" ht="13.5" thickBot="1" x14ac:dyDescent="0.25">
      <c r="A5" s="233"/>
      <c r="B5" s="224"/>
      <c r="C5" s="226"/>
      <c r="D5" s="224"/>
      <c r="E5" s="224"/>
      <c r="F5" s="228"/>
      <c r="H5" s="137"/>
      <c r="I5" s="137"/>
      <c r="J5" s="137"/>
      <c r="K5" s="137"/>
    </row>
    <row r="6" spans="1:16" x14ac:dyDescent="0.2">
      <c r="A6" s="212" t="s">
        <v>5</v>
      </c>
      <c r="B6" s="80">
        <v>6894</v>
      </c>
      <c r="C6" s="74" t="s">
        <v>43</v>
      </c>
      <c r="D6" s="75">
        <v>0</v>
      </c>
      <c r="E6" s="75">
        <v>612000</v>
      </c>
      <c r="F6" s="76">
        <v>612686.05000000005</v>
      </c>
      <c r="L6" s="136"/>
    </row>
    <row r="7" spans="1:16" x14ac:dyDescent="0.2">
      <c r="A7" s="213"/>
      <c r="B7" s="116">
        <v>6895</v>
      </c>
      <c r="C7" s="117" t="s">
        <v>81</v>
      </c>
      <c r="D7" s="118">
        <v>0</v>
      </c>
      <c r="E7" s="118">
        <v>987000</v>
      </c>
      <c r="F7" s="119">
        <v>987030.91</v>
      </c>
      <c r="G7" s="136"/>
      <c r="L7" s="136"/>
    </row>
    <row r="8" spans="1:16" x14ac:dyDescent="0.2">
      <c r="A8" s="213"/>
      <c r="B8" s="121">
        <v>6897</v>
      </c>
      <c r="C8" s="21" t="s">
        <v>44</v>
      </c>
      <c r="D8" s="122">
        <v>0</v>
      </c>
      <c r="E8" s="122">
        <v>678000</v>
      </c>
      <c r="F8" s="123">
        <v>672000</v>
      </c>
      <c r="L8" s="136"/>
    </row>
    <row r="9" spans="1:16" x14ac:dyDescent="0.2">
      <c r="A9" s="213"/>
      <c r="B9" s="120">
        <v>6898</v>
      </c>
      <c r="C9" s="117" t="s">
        <v>45</v>
      </c>
      <c r="D9" s="118">
        <v>0</v>
      </c>
      <c r="E9" s="118">
        <v>2174000</v>
      </c>
      <c r="F9" s="119">
        <v>2174000</v>
      </c>
      <c r="L9" s="136"/>
    </row>
    <row r="10" spans="1:16" x14ac:dyDescent="0.2">
      <c r="A10" s="213"/>
      <c r="B10" s="121">
        <v>6899</v>
      </c>
      <c r="C10" s="21" t="s">
        <v>46</v>
      </c>
      <c r="D10" s="122">
        <v>0</v>
      </c>
      <c r="E10" s="122">
        <v>1168000</v>
      </c>
      <c r="F10" s="123">
        <v>1168000</v>
      </c>
      <c r="L10" s="136"/>
    </row>
    <row r="11" spans="1:16" ht="26.25" thickBot="1" x14ac:dyDescent="0.25">
      <c r="A11" s="213"/>
      <c r="B11" s="82">
        <v>3937</v>
      </c>
      <c r="C11" s="202" t="s">
        <v>54</v>
      </c>
      <c r="D11" s="84">
        <v>0</v>
      </c>
      <c r="E11" s="84">
        <v>25762000</v>
      </c>
      <c r="F11" s="85">
        <f>SUM(24422.64+1093202.18+933392.21+2164685.99+3990271.13+7728891.08+9827134.77)</f>
        <v>25762000</v>
      </c>
      <c r="G11" s="136"/>
      <c r="L11" s="136"/>
    </row>
    <row r="12" spans="1:16" s="63" customFormat="1" ht="14.25" thickTop="1" thickBot="1" x14ac:dyDescent="0.25">
      <c r="A12" s="213"/>
      <c r="B12" s="86"/>
      <c r="C12" s="37" t="s">
        <v>42</v>
      </c>
      <c r="D12" s="87">
        <v>0</v>
      </c>
      <c r="E12" s="87">
        <f>SUM(E6:E11)</f>
        <v>31381000</v>
      </c>
      <c r="F12" s="87">
        <f>SUM(F6:F11)</f>
        <v>31375716.960000001</v>
      </c>
      <c r="G12" s="139"/>
      <c r="H12" s="139"/>
      <c r="I12" s="139"/>
      <c r="J12" s="139"/>
      <c r="K12" s="139"/>
      <c r="L12" s="139"/>
      <c r="M12" s="139"/>
      <c r="N12" s="139"/>
      <c r="O12" s="140"/>
      <c r="P12" s="140"/>
    </row>
    <row r="13" spans="1:16" ht="13.5" thickBot="1" x14ac:dyDescent="0.25">
      <c r="A13" s="214"/>
      <c r="B13" s="81"/>
      <c r="C13" s="77" t="s">
        <v>33</v>
      </c>
      <c r="D13" s="78">
        <v>0</v>
      </c>
      <c r="E13" s="78">
        <f>273000-33000</f>
        <v>240000</v>
      </c>
      <c r="F13" s="79">
        <v>240000</v>
      </c>
      <c r="G13" s="138"/>
      <c r="L13" s="136"/>
    </row>
    <row r="14" spans="1:16" s="63" customFormat="1" ht="14.25" thickTop="1" thickBot="1" x14ac:dyDescent="0.25">
      <c r="A14" s="213"/>
      <c r="B14" s="60"/>
      <c r="C14" s="7" t="s">
        <v>34</v>
      </c>
      <c r="D14" s="61">
        <v>0</v>
      </c>
      <c r="E14" s="61">
        <f>SUM(E13)</f>
        <v>240000</v>
      </c>
      <c r="F14" s="62">
        <f>SUM(F13)</f>
        <v>240000</v>
      </c>
      <c r="G14" s="139"/>
      <c r="H14" s="139"/>
      <c r="I14" s="139"/>
      <c r="J14" s="139"/>
      <c r="K14" s="139"/>
      <c r="L14" s="139"/>
      <c r="M14" s="139"/>
      <c r="N14" s="139"/>
      <c r="O14" s="140"/>
      <c r="P14" s="140"/>
    </row>
    <row r="15" spans="1:16" x14ac:dyDescent="0.2">
      <c r="A15" s="214"/>
      <c r="B15" s="101">
        <v>6892</v>
      </c>
      <c r="C15" s="74" t="s">
        <v>27</v>
      </c>
      <c r="D15" s="75">
        <v>0</v>
      </c>
      <c r="E15" s="75">
        <v>414000</v>
      </c>
      <c r="F15" s="76">
        <f>238563.24+175436.76</f>
        <v>414000</v>
      </c>
      <c r="G15" s="141"/>
      <c r="L15" s="136"/>
    </row>
    <row r="16" spans="1:16" x14ac:dyDescent="0.2">
      <c r="A16" s="214"/>
      <c r="B16" s="102"/>
      <c r="C16" s="100" t="s">
        <v>55</v>
      </c>
      <c r="D16" s="98">
        <v>0</v>
      </c>
      <c r="E16" s="98">
        <f>3309000+132000</f>
        <v>3441000</v>
      </c>
      <c r="F16" s="99">
        <f>SUM(2400715.3+908284.7+132000)</f>
        <v>3441000</v>
      </c>
      <c r="G16" s="141"/>
      <c r="L16" s="136"/>
    </row>
    <row r="17" spans="1:16" ht="26.25" thickBot="1" x14ac:dyDescent="0.25">
      <c r="A17" s="214"/>
      <c r="B17" s="103"/>
      <c r="C17" s="203" t="s">
        <v>64</v>
      </c>
      <c r="D17" s="98">
        <v>0</v>
      </c>
      <c r="E17" s="98">
        <v>48000</v>
      </c>
      <c r="F17" s="99">
        <v>47357.7</v>
      </c>
      <c r="G17" s="141"/>
      <c r="L17" s="136"/>
    </row>
    <row r="18" spans="1:16" ht="14.25" thickTop="1" thickBot="1" x14ac:dyDescent="0.25">
      <c r="A18" s="214"/>
      <c r="B18" s="102"/>
      <c r="C18" s="105" t="s">
        <v>66</v>
      </c>
      <c r="D18" s="84">
        <v>0</v>
      </c>
      <c r="E18" s="84">
        <v>968000</v>
      </c>
      <c r="F18" s="85">
        <v>968000</v>
      </c>
      <c r="G18" s="141"/>
      <c r="L18" s="136"/>
    </row>
    <row r="19" spans="1:16" s="63" customFormat="1" ht="14.25" thickTop="1" thickBot="1" x14ac:dyDescent="0.25">
      <c r="A19" s="213"/>
      <c r="B19" s="86"/>
      <c r="C19" s="37" t="s">
        <v>12</v>
      </c>
      <c r="D19" s="87">
        <f>SUM(D15)</f>
        <v>0</v>
      </c>
      <c r="E19" s="87">
        <f>SUM(E15:E18)</f>
        <v>4871000</v>
      </c>
      <c r="F19" s="88">
        <f>SUM(F15:F18)</f>
        <v>4870357.7</v>
      </c>
      <c r="G19" s="140"/>
      <c r="H19" s="139"/>
      <c r="I19" s="139"/>
      <c r="J19" s="139"/>
      <c r="K19" s="139"/>
      <c r="L19" s="139"/>
      <c r="M19" s="139"/>
      <c r="N19" s="139"/>
      <c r="O19" s="140"/>
      <c r="P19" s="140"/>
    </row>
    <row r="20" spans="1:16" x14ac:dyDescent="0.2">
      <c r="A20" s="213"/>
      <c r="B20" s="112"/>
      <c r="C20" s="113" t="s">
        <v>67</v>
      </c>
      <c r="D20" s="114">
        <v>0</v>
      </c>
      <c r="E20" s="114">
        <v>500000</v>
      </c>
      <c r="F20" s="115">
        <f>139150+360850</f>
        <v>500000</v>
      </c>
      <c r="L20" s="136"/>
    </row>
    <row r="21" spans="1:16" ht="13.5" thickBot="1" x14ac:dyDescent="0.25">
      <c r="A21" s="213"/>
      <c r="B21" s="82"/>
      <c r="C21" s="83" t="s">
        <v>68</v>
      </c>
      <c r="D21" s="84">
        <v>0</v>
      </c>
      <c r="E21" s="84">
        <v>539000</v>
      </c>
      <c r="F21" s="85">
        <v>538450</v>
      </c>
      <c r="L21" s="136"/>
    </row>
    <row r="22" spans="1:16" s="63" customFormat="1" ht="14.25" thickTop="1" thickBot="1" x14ac:dyDescent="0.25">
      <c r="A22" s="213"/>
      <c r="B22" s="166"/>
      <c r="C22" s="106" t="s">
        <v>51</v>
      </c>
      <c r="D22" s="167">
        <v>0</v>
      </c>
      <c r="E22" s="167">
        <f>SUM(E20:E21)</f>
        <v>1039000</v>
      </c>
      <c r="F22" s="168">
        <f>SUM(F20:F21)</f>
        <v>1038450</v>
      </c>
      <c r="G22" s="140"/>
      <c r="H22" s="139"/>
      <c r="I22" s="139"/>
      <c r="J22" s="139"/>
      <c r="K22" s="139"/>
      <c r="L22" s="139"/>
      <c r="M22" s="139"/>
      <c r="N22" s="139"/>
      <c r="O22" s="140"/>
      <c r="P22" s="140"/>
    </row>
    <row r="23" spans="1:16" s="27" customFormat="1" ht="13.5" thickBot="1" x14ac:dyDescent="0.25">
      <c r="A23" s="215"/>
      <c r="B23" s="156"/>
      <c r="C23" s="153" t="s">
        <v>9</v>
      </c>
      <c r="D23" s="154">
        <f t="shared" ref="D23" si="0">SUM(D19)</f>
        <v>0</v>
      </c>
      <c r="E23" s="154">
        <f>SUM(E22,E19,E14,E12)</f>
        <v>37531000</v>
      </c>
      <c r="F23" s="155">
        <f>SUM(F12+F14+F19+F22)</f>
        <v>37524524.660000004</v>
      </c>
      <c r="G23" s="142"/>
      <c r="H23" s="142"/>
      <c r="I23" s="142"/>
      <c r="J23" s="142"/>
      <c r="K23" s="142"/>
      <c r="L23" s="142"/>
      <c r="M23" s="142"/>
      <c r="N23" s="142"/>
      <c r="O23" s="104"/>
      <c r="P23" s="104"/>
    </row>
    <row r="24" spans="1:16" s="27" customFormat="1" ht="26.25" thickBot="1" x14ac:dyDescent="0.25">
      <c r="A24" s="216" t="s">
        <v>20</v>
      </c>
      <c r="B24" s="73">
        <v>1660</v>
      </c>
      <c r="C24" s="206" t="s">
        <v>65</v>
      </c>
      <c r="D24" s="31">
        <v>0</v>
      </c>
      <c r="E24" s="31">
        <v>614000</v>
      </c>
      <c r="F24" s="44">
        <f>SUM(597699.92)</f>
        <v>597699.92000000004</v>
      </c>
      <c r="G24" s="104"/>
      <c r="H24" s="142"/>
      <c r="I24" s="142"/>
      <c r="J24" s="142"/>
      <c r="K24" s="142"/>
      <c r="L24" s="142"/>
      <c r="M24" s="142"/>
      <c r="N24" s="142"/>
      <c r="O24" s="104"/>
      <c r="P24" s="104"/>
    </row>
    <row r="25" spans="1:16" s="27" customFormat="1" ht="14.25" thickTop="1" thickBot="1" x14ac:dyDescent="0.25">
      <c r="A25" s="215"/>
      <c r="B25" s="58"/>
      <c r="C25" s="6" t="s">
        <v>42</v>
      </c>
      <c r="D25" s="34">
        <v>0</v>
      </c>
      <c r="E25" s="34">
        <f>SUM(E24)</f>
        <v>614000</v>
      </c>
      <c r="F25" s="57">
        <f>SUM(F24)</f>
        <v>597699.92000000004</v>
      </c>
      <c r="G25" s="104"/>
      <c r="H25" s="142"/>
      <c r="I25" s="142"/>
      <c r="J25" s="142"/>
      <c r="K25" s="142"/>
      <c r="L25" s="142"/>
      <c r="M25" s="142"/>
      <c r="N25" s="142"/>
      <c r="O25" s="104"/>
      <c r="P25" s="104"/>
    </row>
    <row r="26" spans="1:16" s="27" customFormat="1" ht="13.5" thickBot="1" x14ac:dyDescent="0.25">
      <c r="A26" s="215"/>
      <c r="B26" s="73">
        <v>6607</v>
      </c>
      <c r="C26" s="26" t="s">
        <v>62</v>
      </c>
      <c r="D26" s="31">
        <v>0</v>
      </c>
      <c r="E26" s="31">
        <v>4500000</v>
      </c>
      <c r="F26" s="44">
        <f>SUM(2018250+2481750)</f>
        <v>4500000</v>
      </c>
      <c r="G26" s="104"/>
      <c r="H26" s="142"/>
      <c r="I26" s="142"/>
      <c r="J26" s="142"/>
      <c r="K26" s="142"/>
      <c r="L26" s="142"/>
      <c r="M26" s="142"/>
      <c r="N26" s="142"/>
      <c r="O26" s="104"/>
      <c r="P26" s="104"/>
    </row>
    <row r="27" spans="1:16" s="27" customFormat="1" ht="14.25" thickTop="1" thickBot="1" x14ac:dyDescent="0.25">
      <c r="A27" s="215"/>
      <c r="B27" s="111"/>
      <c r="C27" s="5" t="s">
        <v>37</v>
      </c>
      <c r="D27" s="32">
        <v>0</v>
      </c>
      <c r="E27" s="32">
        <f>SUM(E26)</f>
        <v>4500000</v>
      </c>
      <c r="F27" s="41">
        <f>SUM(F26)</f>
        <v>4500000</v>
      </c>
      <c r="G27" s="104"/>
      <c r="H27" s="142"/>
      <c r="I27" s="142"/>
      <c r="J27" s="142"/>
      <c r="K27" s="142"/>
      <c r="L27" s="142"/>
      <c r="M27" s="142"/>
      <c r="N27" s="142"/>
      <c r="O27" s="104"/>
      <c r="P27" s="104"/>
    </row>
    <row r="28" spans="1:16" s="27" customFormat="1" ht="13.5" thickBot="1" x14ac:dyDescent="0.25">
      <c r="A28" s="217"/>
      <c r="B28" s="156"/>
      <c r="C28" s="153" t="s">
        <v>9</v>
      </c>
      <c r="D28" s="154">
        <v>0</v>
      </c>
      <c r="E28" s="154">
        <f>SUM(E25+E27)</f>
        <v>5114000</v>
      </c>
      <c r="F28" s="155">
        <f>SUM(F27,F25)</f>
        <v>5097699.92</v>
      </c>
      <c r="G28" s="104"/>
      <c r="H28" s="142"/>
      <c r="I28" s="142"/>
      <c r="J28" s="142"/>
      <c r="K28" s="142"/>
      <c r="L28" s="104"/>
      <c r="M28" s="142"/>
      <c r="N28" s="142"/>
      <c r="O28" s="104"/>
      <c r="P28" s="104"/>
    </row>
    <row r="29" spans="1:16" s="27" customFormat="1" x14ac:dyDescent="0.2">
      <c r="A29" s="215" t="s">
        <v>13</v>
      </c>
      <c r="B29" s="80">
        <v>6893</v>
      </c>
      <c r="C29" s="74" t="s">
        <v>35</v>
      </c>
      <c r="D29" s="75">
        <v>0</v>
      </c>
      <c r="E29" s="75">
        <v>1164000</v>
      </c>
      <c r="F29" s="76">
        <f>SUM(238601.18+432334.29)</f>
        <v>670935.47</v>
      </c>
      <c r="G29" s="104"/>
      <c r="H29" s="142"/>
      <c r="I29" s="142"/>
      <c r="J29" s="142"/>
      <c r="K29" s="142"/>
      <c r="L29" s="104"/>
      <c r="M29" s="142"/>
      <c r="N29" s="142"/>
      <c r="O29" s="104"/>
      <c r="P29" s="104"/>
    </row>
    <row r="30" spans="1:16" s="27" customFormat="1" ht="13.5" thickBot="1" x14ac:dyDescent="0.25">
      <c r="A30" s="215"/>
      <c r="B30" s="82">
        <v>6900</v>
      </c>
      <c r="C30" s="83" t="s">
        <v>47</v>
      </c>
      <c r="D30" s="84">
        <v>0</v>
      </c>
      <c r="E30" s="84">
        <v>3764000</v>
      </c>
      <c r="F30" s="85">
        <f>SUM(3089082.98+586578.69)</f>
        <v>3675661.67</v>
      </c>
      <c r="G30" s="104"/>
      <c r="H30" s="142"/>
      <c r="I30" s="142"/>
      <c r="J30" s="142"/>
      <c r="K30" s="142"/>
      <c r="L30" s="104"/>
      <c r="M30" s="142"/>
      <c r="N30" s="142"/>
      <c r="O30" s="104"/>
      <c r="P30" s="104"/>
    </row>
    <row r="31" spans="1:16" s="27" customFormat="1" ht="14.25" thickTop="1" thickBot="1" x14ac:dyDescent="0.25">
      <c r="A31" s="215"/>
      <c r="B31" s="86"/>
      <c r="C31" s="37" t="s">
        <v>42</v>
      </c>
      <c r="D31" s="87">
        <v>0</v>
      </c>
      <c r="E31" s="87">
        <f>SUM(E29:E30)</f>
        <v>4928000</v>
      </c>
      <c r="F31" s="88">
        <f>SUM(F29:F30)</f>
        <v>4346597.1399999997</v>
      </c>
      <c r="G31" s="104"/>
      <c r="H31" s="142"/>
      <c r="I31" s="142"/>
      <c r="J31" s="142"/>
      <c r="K31" s="142"/>
      <c r="L31" s="104"/>
      <c r="M31" s="142"/>
      <c r="N31" s="142"/>
      <c r="O31" s="104"/>
      <c r="P31" s="104"/>
    </row>
    <row r="32" spans="1:16" s="27" customFormat="1" x14ac:dyDescent="0.2">
      <c r="A32" s="215"/>
      <c r="B32" s="89">
        <v>6888</v>
      </c>
      <c r="C32" s="51" t="s">
        <v>24</v>
      </c>
      <c r="D32" s="52">
        <v>0</v>
      </c>
      <c r="E32" s="52">
        <f>34322000-28011000</f>
        <v>6311000</v>
      </c>
      <c r="F32" s="53">
        <f>3484024.74+5360395.15+5107029.75+6585464.68+4874709.93+3291235.05+3883297.09-28010623.37</f>
        <v>4575533.0199999996</v>
      </c>
      <c r="G32" s="104"/>
      <c r="H32" s="143"/>
      <c r="I32" s="144"/>
      <c r="J32" s="144"/>
      <c r="K32" s="144"/>
      <c r="L32" s="144"/>
      <c r="M32" s="145"/>
      <c r="N32" s="145"/>
      <c r="O32" s="104"/>
      <c r="P32" s="104"/>
    </row>
    <row r="33" spans="1:24" s="27" customFormat="1" ht="24" x14ac:dyDescent="0.2">
      <c r="A33" s="215"/>
      <c r="B33" s="90">
        <v>6889</v>
      </c>
      <c r="C33" s="204" t="s">
        <v>25</v>
      </c>
      <c r="D33" s="45">
        <v>0</v>
      </c>
      <c r="E33" s="45">
        <f>11275000-7888000</f>
        <v>3387000</v>
      </c>
      <c r="F33" s="46">
        <f>4481351.98+2418231.39+1615087.84+1749902.69+662836.1+4178.73-7888452.68</f>
        <v>3043136.0500000007</v>
      </c>
      <c r="G33" s="142"/>
      <c r="H33" s="137"/>
      <c r="I33" s="137"/>
      <c r="J33" s="137"/>
      <c r="K33" s="137"/>
      <c r="L33" s="72"/>
      <c r="M33" s="142"/>
      <c r="N33" s="142"/>
      <c r="O33" s="104"/>
      <c r="P33" s="104"/>
    </row>
    <row r="34" spans="1:24" x14ac:dyDescent="0.2">
      <c r="A34" s="215"/>
      <c r="B34" s="90">
        <v>6890</v>
      </c>
      <c r="C34" s="54" t="s">
        <v>26</v>
      </c>
      <c r="D34" s="45">
        <v>0</v>
      </c>
      <c r="E34" s="45">
        <f>10259000-7009000</f>
        <v>3250000</v>
      </c>
      <c r="F34" s="46">
        <f>1241512.05+3160491.57+2830353.41+472176.84+856059.32-7008796.39</f>
        <v>1551796.7999999998</v>
      </c>
      <c r="H34" s="137"/>
      <c r="I34" s="137"/>
      <c r="J34" s="137"/>
      <c r="K34" s="137"/>
      <c r="L34" s="72"/>
    </row>
    <row r="35" spans="1:24" x14ac:dyDescent="0.2">
      <c r="A35" s="215"/>
      <c r="B35" s="89">
        <v>6887</v>
      </c>
      <c r="C35" s="95" t="s">
        <v>49</v>
      </c>
      <c r="D35" s="52">
        <v>0</v>
      </c>
      <c r="E35" s="52">
        <f>12757000-3358000-7441000</f>
        <v>1958000</v>
      </c>
      <c r="F35" s="53">
        <f>SUM(3459648.57+6277748.73+1582921.39+1261920.13-3357578.2-7440989.22)</f>
        <v>1783671.4000000013</v>
      </c>
      <c r="H35" s="137"/>
      <c r="I35" s="137"/>
      <c r="J35" s="137"/>
      <c r="K35" s="137"/>
      <c r="L35" s="72"/>
    </row>
    <row r="36" spans="1:24" ht="13.5" thickBot="1" x14ac:dyDescent="0.25">
      <c r="A36" s="215"/>
      <c r="B36" s="91">
        <v>6893</v>
      </c>
      <c r="C36" s="64" t="s">
        <v>35</v>
      </c>
      <c r="D36" s="65">
        <v>0</v>
      </c>
      <c r="E36" s="65">
        <f>1604000-618000</f>
        <v>986000</v>
      </c>
      <c r="F36" s="66">
        <f>SUM(911855.21+5539.82)</f>
        <v>917395.02999999991</v>
      </c>
      <c r="H36" s="137"/>
      <c r="I36" s="137"/>
      <c r="J36" s="137"/>
      <c r="K36" s="137"/>
      <c r="L36" s="72"/>
    </row>
    <row r="37" spans="1:24" s="63" customFormat="1" ht="14.25" thickTop="1" thickBot="1" x14ac:dyDescent="0.25">
      <c r="A37" s="215"/>
      <c r="B37" s="86"/>
      <c r="C37" s="37" t="s">
        <v>12</v>
      </c>
      <c r="D37" s="87">
        <v>0</v>
      </c>
      <c r="E37" s="87">
        <f>SUM(E32:E36)</f>
        <v>15892000</v>
      </c>
      <c r="F37" s="88">
        <f>SUM(F32:F36)</f>
        <v>11871532.300000003</v>
      </c>
      <c r="G37" s="140"/>
      <c r="H37" s="139"/>
      <c r="I37" s="139"/>
      <c r="J37" s="139"/>
      <c r="K37" s="139"/>
      <c r="L37" s="140"/>
      <c r="M37" s="139"/>
      <c r="N37" s="139"/>
      <c r="O37" s="140"/>
      <c r="P37" s="140"/>
    </row>
    <row r="38" spans="1:24" s="27" customFormat="1" ht="13.5" thickBot="1" x14ac:dyDescent="0.25">
      <c r="A38" s="215"/>
      <c r="B38" s="156"/>
      <c r="C38" s="153" t="s">
        <v>9</v>
      </c>
      <c r="D38" s="157">
        <f>SUM(D37)</f>
        <v>0</v>
      </c>
      <c r="E38" s="157">
        <f>SUM(E37,E31)</f>
        <v>20820000</v>
      </c>
      <c r="F38" s="158">
        <f>SUM(F31+F37)</f>
        <v>16218129.440000001</v>
      </c>
      <c r="G38" s="142"/>
      <c r="H38" s="139"/>
      <c r="I38" s="139"/>
      <c r="J38" s="139"/>
      <c r="K38" s="139"/>
      <c r="L38" s="140"/>
      <c r="M38" s="142"/>
      <c r="N38" s="142"/>
      <c r="O38" s="104"/>
      <c r="P38" s="104"/>
    </row>
    <row r="39" spans="1:24" s="27" customFormat="1" ht="13.5" thickBot="1" x14ac:dyDescent="0.25">
      <c r="A39" s="216" t="s">
        <v>6</v>
      </c>
      <c r="B39" s="2">
        <v>6886</v>
      </c>
      <c r="C39" s="26" t="s">
        <v>48</v>
      </c>
      <c r="D39" s="31">
        <v>0</v>
      </c>
      <c r="E39" s="31">
        <f>12852000-10920000-1586000</f>
        <v>346000</v>
      </c>
      <c r="F39" s="44">
        <f>SUM(1870334.01)-1585654.19</f>
        <v>284679.82000000007</v>
      </c>
      <c r="G39" s="104"/>
      <c r="H39" s="137"/>
      <c r="I39" s="137"/>
      <c r="J39" s="137"/>
      <c r="K39" s="137"/>
      <c r="L39" s="137"/>
      <c r="M39" s="142"/>
      <c r="N39" s="142"/>
      <c r="O39" s="104"/>
      <c r="P39" s="104"/>
      <c r="X39" s="28"/>
    </row>
    <row r="40" spans="1:24" s="27" customFormat="1" ht="14.25" thickTop="1" thickBot="1" x14ac:dyDescent="0.25">
      <c r="A40" s="215"/>
      <c r="B40" s="94"/>
      <c r="C40" s="6" t="s">
        <v>42</v>
      </c>
      <c r="D40" s="34">
        <v>0</v>
      </c>
      <c r="E40" s="34">
        <f>SUM(E39)</f>
        <v>346000</v>
      </c>
      <c r="F40" s="57">
        <f>SUM(F39)</f>
        <v>284679.82000000007</v>
      </c>
      <c r="G40" s="104"/>
      <c r="H40" s="139"/>
      <c r="I40" s="139"/>
      <c r="J40" s="139"/>
      <c r="K40" s="139"/>
      <c r="L40" s="139"/>
      <c r="M40" s="142"/>
      <c r="N40" s="142"/>
      <c r="O40" s="104"/>
      <c r="P40" s="104"/>
    </row>
    <row r="41" spans="1:24" s="27" customFormat="1" x14ac:dyDescent="0.2">
      <c r="A41" s="215"/>
      <c r="B41" s="107">
        <v>6891</v>
      </c>
      <c r="C41" s="108" t="s">
        <v>63</v>
      </c>
      <c r="D41" s="68">
        <v>0</v>
      </c>
      <c r="E41" s="68">
        <f>20400000-3840000-100000</f>
        <v>16460000</v>
      </c>
      <c r="F41" s="109">
        <f>SUM(622209.83+4626766.54+7116986.59)</f>
        <v>12365962.960000001</v>
      </c>
      <c r="G41" s="104"/>
      <c r="H41" s="142"/>
      <c r="I41" s="142"/>
      <c r="J41" s="142"/>
      <c r="K41" s="142"/>
      <c r="L41" s="104"/>
      <c r="M41" s="142"/>
      <c r="N41" s="142"/>
      <c r="O41" s="104"/>
      <c r="P41" s="104"/>
    </row>
    <row r="42" spans="1:24" s="27" customFormat="1" ht="26.25" thickBot="1" x14ac:dyDescent="0.25">
      <c r="A42" s="215"/>
      <c r="B42" s="110">
        <v>1660</v>
      </c>
      <c r="C42" s="205" t="s">
        <v>75</v>
      </c>
      <c r="D42" s="65">
        <v>0</v>
      </c>
      <c r="E42" s="65">
        <v>3000000</v>
      </c>
      <c r="F42" s="66">
        <f>SUM(936817.02+615940.57+795573.45+580465.56+71203.4)</f>
        <v>3000000</v>
      </c>
      <c r="G42" s="104"/>
      <c r="H42" s="142"/>
      <c r="I42" s="142"/>
      <c r="J42" s="142"/>
      <c r="K42" s="142"/>
      <c r="L42" s="104"/>
      <c r="M42" s="142"/>
      <c r="N42" s="142"/>
      <c r="O42" s="104"/>
      <c r="P42" s="104"/>
    </row>
    <row r="43" spans="1:24" s="27" customFormat="1" ht="14.25" thickTop="1" thickBot="1" x14ac:dyDescent="0.25">
      <c r="A43" s="215"/>
      <c r="B43" s="49"/>
      <c r="C43" s="93" t="s">
        <v>12</v>
      </c>
      <c r="D43" s="32">
        <v>0</v>
      </c>
      <c r="E43" s="32">
        <f>SUM(E41:E42)</f>
        <v>19460000</v>
      </c>
      <c r="F43" s="41">
        <f>SUM(F41:F42)</f>
        <v>15365962.960000001</v>
      </c>
      <c r="G43" s="142"/>
      <c r="H43" s="142"/>
      <c r="I43" s="142"/>
      <c r="J43" s="142"/>
      <c r="K43" s="142"/>
      <c r="L43" s="104"/>
      <c r="M43" s="142"/>
      <c r="N43" s="142"/>
      <c r="O43" s="104"/>
      <c r="P43" s="104"/>
    </row>
    <row r="44" spans="1:24" s="27" customFormat="1" ht="13.5" thickBot="1" x14ac:dyDescent="0.25">
      <c r="A44" s="215"/>
      <c r="B44" s="2">
        <v>6886</v>
      </c>
      <c r="C44" s="92" t="s">
        <v>36</v>
      </c>
      <c r="D44" s="31">
        <v>0</v>
      </c>
      <c r="E44" s="31">
        <f>7835000-1070000-2856000-3506000</f>
        <v>403000</v>
      </c>
      <c r="F44" s="44">
        <f>SUM(398683.75+3254267.76+256048.49)-3506057.77</f>
        <v>402942.23</v>
      </c>
      <c r="G44" s="142"/>
      <c r="H44" s="142"/>
      <c r="I44" s="142"/>
      <c r="J44" s="142"/>
      <c r="K44" s="142"/>
      <c r="L44" s="104"/>
      <c r="M44" s="142"/>
      <c r="N44" s="142"/>
      <c r="O44" s="104"/>
      <c r="P44" s="104"/>
      <c r="S44" s="28"/>
      <c r="U44" s="28"/>
      <c r="W44" s="28"/>
      <c r="X44" s="28"/>
    </row>
    <row r="45" spans="1:24" s="27" customFormat="1" ht="14.25" thickTop="1" thickBot="1" x14ac:dyDescent="0.25">
      <c r="A45" s="215"/>
      <c r="B45" s="49"/>
      <c r="C45" s="93" t="s">
        <v>37</v>
      </c>
      <c r="D45" s="32">
        <v>0</v>
      </c>
      <c r="E45" s="32">
        <f>SUM(E44)</f>
        <v>403000</v>
      </c>
      <c r="F45" s="41">
        <f>SUM(F44)</f>
        <v>402942.23</v>
      </c>
      <c r="G45" s="142"/>
      <c r="H45" s="142"/>
      <c r="I45" s="142"/>
      <c r="J45" s="142"/>
      <c r="K45" s="142"/>
      <c r="L45" s="104"/>
      <c r="M45" s="142"/>
      <c r="N45" s="142"/>
      <c r="O45" s="104"/>
      <c r="P45" s="104"/>
      <c r="W45" s="28"/>
      <c r="X45" s="28"/>
    </row>
    <row r="46" spans="1:24" s="27" customFormat="1" ht="13.5" thickBot="1" x14ac:dyDescent="0.25">
      <c r="A46" s="218"/>
      <c r="B46" s="124"/>
      <c r="C46" s="92" t="s">
        <v>76</v>
      </c>
      <c r="D46" s="31">
        <v>0</v>
      </c>
      <c r="E46" s="31">
        <v>1383000</v>
      </c>
      <c r="F46" s="125">
        <v>1383000</v>
      </c>
      <c r="G46" s="104"/>
      <c r="H46" s="142"/>
      <c r="I46" s="142"/>
      <c r="J46" s="142"/>
      <c r="K46" s="142"/>
      <c r="L46" s="104"/>
      <c r="M46" s="142"/>
      <c r="N46" s="142"/>
      <c r="O46" s="104"/>
      <c r="P46" s="104"/>
      <c r="S46" s="28"/>
      <c r="W46" s="28"/>
    </row>
    <row r="47" spans="1:24" s="27" customFormat="1" ht="14.25" thickTop="1" thickBot="1" x14ac:dyDescent="0.25">
      <c r="A47" s="218"/>
      <c r="B47" s="126"/>
      <c r="C47" s="93" t="s">
        <v>40</v>
      </c>
      <c r="D47" s="32">
        <v>0</v>
      </c>
      <c r="E47" s="32">
        <f>SUM(E46)</f>
        <v>1383000</v>
      </c>
      <c r="F47" s="127">
        <f>SUM(F46)</f>
        <v>1383000</v>
      </c>
      <c r="G47" s="104"/>
      <c r="H47" s="142"/>
      <c r="I47" s="142"/>
      <c r="J47" s="142"/>
      <c r="K47" s="142"/>
      <c r="L47" s="104"/>
      <c r="M47" s="142"/>
      <c r="N47" s="142"/>
      <c r="O47" s="104"/>
      <c r="P47" s="104"/>
    </row>
    <row r="48" spans="1:24" s="27" customFormat="1" ht="13.5" thickBot="1" x14ac:dyDescent="0.25">
      <c r="A48" s="217"/>
      <c r="B48" s="159"/>
      <c r="C48" s="153" t="s">
        <v>9</v>
      </c>
      <c r="D48" s="157">
        <v>0</v>
      </c>
      <c r="E48" s="157">
        <f>SUM(E40+E43+E45+E47)</f>
        <v>21592000</v>
      </c>
      <c r="F48" s="158">
        <f>SUM(F40+F43+F45+F47)</f>
        <v>17436585.010000002</v>
      </c>
      <c r="G48" s="142"/>
      <c r="H48" s="142"/>
      <c r="I48" s="142"/>
      <c r="J48" s="142"/>
      <c r="K48" s="142"/>
      <c r="L48" s="104"/>
      <c r="M48" s="142"/>
      <c r="N48" s="142"/>
      <c r="O48" s="104"/>
      <c r="P48" s="104"/>
    </row>
    <row r="49" spans="1:16" s="177" customFormat="1" x14ac:dyDescent="0.2">
      <c r="G49" s="142"/>
      <c r="H49" s="142"/>
      <c r="I49" s="142"/>
      <c r="J49" s="142"/>
      <c r="K49" s="142"/>
      <c r="L49" s="104"/>
      <c r="M49" s="142"/>
      <c r="N49" s="142"/>
      <c r="O49" s="104"/>
      <c r="P49" s="104"/>
    </row>
    <row r="50" spans="1:16" s="177" customFormat="1" x14ac:dyDescent="0.2">
      <c r="G50" s="104"/>
      <c r="H50" s="142"/>
      <c r="I50" s="142"/>
      <c r="J50" s="142"/>
      <c r="K50" s="142"/>
      <c r="L50" s="104"/>
      <c r="M50" s="142"/>
      <c r="N50" s="142"/>
      <c r="O50" s="104"/>
      <c r="P50" s="104"/>
    </row>
    <row r="51" spans="1:16" s="177" customFormat="1" x14ac:dyDescent="0.2">
      <c r="G51" s="142"/>
      <c r="H51" s="142"/>
      <c r="I51" s="142"/>
      <c r="J51" s="142"/>
      <c r="K51" s="142"/>
      <c r="L51" s="104"/>
      <c r="M51" s="142"/>
      <c r="N51" s="142"/>
      <c r="O51" s="104"/>
      <c r="P51" s="104"/>
    </row>
    <row r="52" spans="1:16" s="177" customFormat="1" x14ac:dyDescent="0.2">
      <c r="G52" s="104"/>
      <c r="H52" s="142"/>
      <c r="I52" s="142"/>
      <c r="J52" s="142"/>
      <c r="K52" s="142"/>
      <c r="L52" s="104"/>
      <c r="M52" s="142"/>
      <c r="N52" s="142"/>
      <c r="O52" s="104"/>
      <c r="P52" s="104"/>
    </row>
    <row r="53" spans="1:16" s="177" customFormat="1" ht="13.5" thickBot="1" x14ac:dyDescent="0.25">
      <c r="A53" s="178"/>
      <c r="B53" s="181"/>
      <c r="C53" s="104"/>
      <c r="D53" s="142"/>
      <c r="E53" s="142"/>
      <c r="F53" s="180"/>
      <c r="G53" s="104"/>
      <c r="H53" s="142"/>
      <c r="I53" s="142"/>
      <c r="J53" s="142"/>
      <c r="K53" s="142"/>
      <c r="L53" s="104"/>
      <c r="M53" s="142"/>
      <c r="N53" s="142"/>
      <c r="O53" s="104"/>
      <c r="P53" s="104"/>
    </row>
    <row r="54" spans="1:16" x14ac:dyDescent="0.2">
      <c r="A54" s="221" t="s">
        <v>0</v>
      </c>
      <c r="B54" s="223" t="s">
        <v>1</v>
      </c>
      <c r="C54" s="225" t="s">
        <v>2</v>
      </c>
      <c r="D54" s="223" t="s">
        <v>3</v>
      </c>
      <c r="E54" s="223" t="s">
        <v>4</v>
      </c>
      <c r="F54" s="227" t="s">
        <v>11</v>
      </c>
    </row>
    <row r="55" spans="1:16" ht="13.5" thickBot="1" x14ac:dyDescent="0.25">
      <c r="A55" s="222"/>
      <c r="B55" s="224"/>
      <c r="C55" s="226"/>
      <c r="D55" s="224"/>
      <c r="E55" s="224"/>
      <c r="F55" s="228"/>
      <c r="H55" s="137"/>
      <c r="I55" s="137"/>
      <c r="J55" s="137"/>
      <c r="K55" s="137"/>
    </row>
    <row r="56" spans="1:16" ht="13.5" thickBot="1" x14ac:dyDescent="0.25">
      <c r="A56" s="215" t="s">
        <v>15</v>
      </c>
      <c r="B56" s="2">
        <v>6865</v>
      </c>
      <c r="C56" s="55" t="s">
        <v>16</v>
      </c>
      <c r="D56" s="31">
        <v>21624000</v>
      </c>
      <c r="E56" s="31">
        <f>21624000-15000000-6624000</f>
        <v>0</v>
      </c>
      <c r="F56" s="44">
        <v>0</v>
      </c>
      <c r="H56" s="137"/>
      <c r="I56" s="137"/>
      <c r="J56" s="137"/>
      <c r="K56" s="137"/>
    </row>
    <row r="57" spans="1:16" ht="14.25" thickTop="1" thickBot="1" x14ac:dyDescent="0.25">
      <c r="A57" s="215"/>
      <c r="B57" s="50"/>
      <c r="C57" s="42" t="s">
        <v>12</v>
      </c>
      <c r="D57" s="33">
        <f t="shared" ref="D57:F57" si="1">SUM(D56)</f>
        <v>21624000</v>
      </c>
      <c r="E57" s="33">
        <f t="shared" si="1"/>
        <v>0</v>
      </c>
      <c r="F57" s="43">
        <f t="shared" si="1"/>
        <v>0</v>
      </c>
      <c r="H57" s="137"/>
      <c r="I57" s="137"/>
      <c r="J57" s="137"/>
      <c r="K57" s="137"/>
    </row>
    <row r="58" spans="1:16" ht="13.5" thickBot="1" x14ac:dyDescent="0.25">
      <c r="A58" s="215"/>
      <c r="B58" s="2">
        <v>6865</v>
      </c>
      <c r="C58" s="26" t="s">
        <v>16</v>
      </c>
      <c r="D58" s="31">
        <v>0</v>
      </c>
      <c r="E58" s="31">
        <v>6624000</v>
      </c>
      <c r="F58" s="44">
        <f>3152882.45+226462</f>
        <v>3379344.45</v>
      </c>
      <c r="H58" s="137"/>
      <c r="I58" s="137"/>
      <c r="J58" s="137"/>
      <c r="K58" s="137"/>
    </row>
    <row r="59" spans="1:16" ht="14.25" thickTop="1" thickBot="1" x14ac:dyDescent="0.25">
      <c r="A59" s="215"/>
      <c r="B59" s="50"/>
      <c r="C59" s="3" t="s">
        <v>57</v>
      </c>
      <c r="D59" s="33">
        <v>0</v>
      </c>
      <c r="E59" s="33">
        <v>6624000</v>
      </c>
      <c r="F59" s="43">
        <f>SUM(F58)</f>
        <v>3379344.45</v>
      </c>
      <c r="H59" s="137"/>
      <c r="I59" s="137"/>
      <c r="J59" s="137"/>
      <c r="K59" s="137"/>
    </row>
    <row r="60" spans="1:16" ht="13.5" thickBot="1" x14ac:dyDescent="0.25">
      <c r="A60" s="217"/>
      <c r="B60" s="159"/>
      <c r="C60" s="153" t="s">
        <v>9</v>
      </c>
      <c r="D60" s="157">
        <f>SUM(D57)</f>
        <v>21624000</v>
      </c>
      <c r="E60" s="157">
        <f>SUM(E59)</f>
        <v>6624000</v>
      </c>
      <c r="F60" s="158">
        <f>SUM(F59)</f>
        <v>3379344.45</v>
      </c>
      <c r="H60" s="137"/>
      <c r="I60" s="137"/>
      <c r="J60" s="137"/>
      <c r="K60" s="137"/>
    </row>
    <row r="61" spans="1:16" s="27" customFormat="1" x14ac:dyDescent="0.2">
      <c r="A61" s="215" t="s">
        <v>32</v>
      </c>
      <c r="B61" s="207">
        <v>8757</v>
      </c>
      <c r="C61" s="208" t="s">
        <v>31</v>
      </c>
      <c r="D61" s="209">
        <v>0</v>
      </c>
      <c r="E61" s="209">
        <v>2330000</v>
      </c>
      <c r="F61" s="210">
        <f>SUM(417528+828562.55+417021.11)</f>
        <v>1663111.6600000001</v>
      </c>
      <c r="G61" s="104"/>
      <c r="H61" s="142"/>
      <c r="I61" s="142"/>
      <c r="J61" s="142"/>
      <c r="K61" s="142"/>
      <c r="L61" s="104"/>
      <c r="M61" s="142"/>
      <c r="N61" s="142"/>
      <c r="O61" s="104"/>
      <c r="P61" s="104"/>
    </row>
    <row r="62" spans="1:16" s="27" customFormat="1" ht="13.5" thickBot="1" x14ac:dyDescent="0.25">
      <c r="A62" s="215"/>
      <c r="B62" s="128"/>
      <c r="C62" s="4" t="s">
        <v>38</v>
      </c>
      <c r="D62" s="129">
        <v>0</v>
      </c>
      <c r="E62" s="129">
        <f>199000+45000+30000+237000+50000</f>
        <v>561000</v>
      </c>
      <c r="F62" s="130">
        <f>179000+382000</f>
        <v>561000</v>
      </c>
      <c r="G62" s="104"/>
      <c r="H62" s="142"/>
      <c r="I62" s="142"/>
      <c r="J62" s="142"/>
      <c r="K62" s="142"/>
      <c r="L62" s="104"/>
      <c r="M62" s="142"/>
      <c r="N62" s="142"/>
      <c r="O62" s="104"/>
      <c r="P62" s="104"/>
    </row>
    <row r="63" spans="1:16" s="27" customFormat="1" ht="14.25" thickTop="1" thickBot="1" x14ac:dyDescent="0.25">
      <c r="A63" s="215"/>
      <c r="B63" s="49"/>
      <c r="C63" s="5" t="s">
        <v>12</v>
      </c>
      <c r="D63" s="32">
        <v>0</v>
      </c>
      <c r="E63" s="32">
        <f>SUM(E61:E62)</f>
        <v>2891000</v>
      </c>
      <c r="F63" s="41">
        <f>SUM(F61:F62)</f>
        <v>2224111.66</v>
      </c>
      <c r="G63" s="142"/>
      <c r="H63" s="142"/>
      <c r="I63" s="142"/>
      <c r="J63" s="142"/>
      <c r="K63" s="142"/>
      <c r="L63" s="104"/>
      <c r="M63" s="142"/>
      <c r="N63" s="142"/>
      <c r="O63" s="104"/>
      <c r="P63" s="104"/>
    </row>
    <row r="64" spans="1:16" s="27" customFormat="1" ht="13.5" thickBot="1" x14ac:dyDescent="0.25">
      <c r="A64" s="217"/>
      <c r="B64" s="159"/>
      <c r="C64" s="153" t="s">
        <v>9</v>
      </c>
      <c r="D64" s="157">
        <v>0</v>
      </c>
      <c r="E64" s="157">
        <f>SUM(E63)</f>
        <v>2891000</v>
      </c>
      <c r="F64" s="158">
        <f>SUM(F63)</f>
        <v>2224111.66</v>
      </c>
      <c r="G64" s="104"/>
      <c r="H64" s="142"/>
      <c r="I64" s="142"/>
      <c r="J64" s="142"/>
      <c r="K64" s="142"/>
      <c r="L64" s="104"/>
      <c r="M64" s="142"/>
      <c r="N64" s="142"/>
      <c r="O64" s="104"/>
      <c r="P64" s="104"/>
    </row>
    <row r="65" spans="1:16" s="27" customFormat="1" x14ac:dyDescent="0.2">
      <c r="A65" s="215" t="s">
        <v>69</v>
      </c>
      <c r="B65" s="128"/>
      <c r="C65" s="4" t="s">
        <v>70</v>
      </c>
      <c r="D65" s="129">
        <v>0</v>
      </c>
      <c r="E65" s="129">
        <v>840000</v>
      </c>
      <c r="F65" s="130">
        <v>840000</v>
      </c>
      <c r="G65" s="104"/>
      <c r="H65" s="142"/>
      <c r="I65" s="142"/>
      <c r="J65" s="142"/>
      <c r="K65" s="142"/>
      <c r="L65" s="104"/>
      <c r="M65" s="142"/>
      <c r="N65" s="142"/>
      <c r="O65" s="104"/>
      <c r="P65" s="104"/>
    </row>
    <row r="66" spans="1:16" s="27" customFormat="1" ht="13.5" thickBot="1" x14ac:dyDescent="0.25">
      <c r="A66" s="215"/>
      <c r="B66" s="131"/>
      <c r="C66" s="132" t="s">
        <v>12</v>
      </c>
      <c r="D66" s="133">
        <v>0</v>
      </c>
      <c r="E66" s="133">
        <f>SUM(E65)</f>
        <v>840000</v>
      </c>
      <c r="F66" s="134">
        <f>SUM(F65)</f>
        <v>840000</v>
      </c>
      <c r="G66" s="104"/>
      <c r="H66" s="142"/>
      <c r="I66" s="142"/>
      <c r="J66" s="142"/>
      <c r="K66" s="142"/>
      <c r="L66" s="104"/>
      <c r="M66" s="142"/>
      <c r="N66" s="142"/>
      <c r="O66" s="104"/>
      <c r="P66" s="104"/>
    </row>
    <row r="67" spans="1:16" s="27" customFormat="1" ht="14.25" thickTop="1" thickBot="1" x14ac:dyDescent="0.25">
      <c r="A67" s="217"/>
      <c r="B67" s="160"/>
      <c r="C67" s="161" t="s">
        <v>9</v>
      </c>
      <c r="D67" s="162">
        <v>0</v>
      </c>
      <c r="E67" s="162">
        <f>SUM(E66)</f>
        <v>840000</v>
      </c>
      <c r="F67" s="163">
        <f>SUM(F66)</f>
        <v>840000</v>
      </c>
      <c r="G67" s="104"/>
      <c r="H67" s="142"/>
      <c r="I67" s="142"/>
      <c r="J67" s="142"/>
      <c r="K67" s="142"/>
      <c r="L67" s="104"/>
      <c r="M67" s="142"/>
      <c r="N67" s="142"/>
      <c r="O67" s="104"/>
      <c r="P67" s="104"/>
    </row>
    <row r="68" spans="1:16" s="27" customFormat="1" ht="13.5" thickBot="1" x14ac:dyDescent="0.25">
      <c r="A68" s="215" t="s">
        <v>8</v>
      </c>
      <c r="B68" s="2">
        <v>6896</v>
      </c>
      <c r="C68" s="26" t="s">
        <v>39</v>
      </c>
      <c r="D68" s="31">
        <v>0</v>
      </c>
      <c r="E68" s="31">
        <v>750000</v>
      </c>
      <c r="F68" s="44">
        <f>SUM(217246.3+373182.79+158423.87)</f>
        <v>748852.96</v>
      </c>
      <c r="G68" s="104"/>
      <c r="H68" s="142"/>
      <c r="I68" s="142"/>
      <c r="J68" s="142"/>
      <c r="K68" s="142"/>
      <c r="L68" s="142"/>
      <c r="M68" s="142"/>
      <c r="N68" s="142"/>
      <c r="O68" s="104"/>
      <c r="P68" s="104"/>
    </row>
    <row r="69" spans="1:16" s="27" customFormat="1" ht="14.25" thickTop="1" thickBot="1" x14ac:dyDescent="0.25">
      <c r="A69" s="215"/>
      <c r="B69" s="49"/>
      <c r="C69" s="5" t="s">
        <v>12</v>
      </c>
      <c r="D69" s="32">
        <v>0</v>
      </c>
      <c r="E69" s="32">
        <v>750000</v>
      </c>
      <c r="F69" s="41">
        <f>SUM(F68)</f>
        <v>748852.96</v>
      </c>
      <c r="G69" s="104"/>
      <c r="H69" s="142"/>
      <c r="I69" s="142"/>
      <c r="J69" s="142"/>
      <c r="K69" s="142"/>
      <c r="L69" s="104"/>
      <c r="M69" s="142"/>
      <c r="N69" s="142"/>
      <c r="O69" s="104"/>
      <c r="P69" s="104"/>
    </row>
    <row r="70" spans="1:16" s="27" customFormat="1" ht="13.5" thickBot="1" x14ac:dyDescent="0.25">
      <c r="A70" s="215"/>
      <c r="B70" s="159"/>
      <c r="C70" s="153" t="s">
        <v>9</v>
      </c>
      <c r="D70" s="157">
        <v>0</v>
      </c>
      <c r="E70" s="157">
        <v>750000</v>
      </c>
      <c r="F70" s="158">
        <f>SUM(F69)</f>
        <v>748852.96</v>
      </c>
      <c r="G70" s="104"/>
      <c r="H70" s="142"/>
      <c r="I70" s="142"/>
      <c r="J70" s="142"/>
      <c r="K70" s="142"/>
      <c r="L70" s="104"/>
      <c r="M70" s="142"/>
      <c r="N70" s="142"/>
      <c r="O70" s="104"/>
      <c r="P70" s="104"/>
    </row>
    <row r="71" spans="1:16" s="27" customFormat="1" ht="13.5" thickBot="1" x14ac:dyDescent="0.25">
      <c r="A71" s="216" t="s">
        <v>17</v>
      </c>
      <c r="B71" s="73">
        <v>3932</v>
      </c>
      <c r="C71" s="26" t="s">
        <v>41</v>
      </c>
      <c r="D71" s="31">
        <v>0</v>
      </c>
      <c r="E71" s="31">
        <v>1250000</v>
      </c>
      <c r="F71" s="44">
        <f>1206260.8+41987</f>
        <v>1248247.8</v>
      </c>
      <c r="G71" s="104"/>
      <c r="H71" s="142"/>
      <c r="I71" s="142"/>
      <c r="J71" s="142"/>
      <c r="K71" s="142"/>
      <c r="L71" s="104"/>
      <c r="M71" s="142"/>
      <c r="N71" s="142"/>
      <c r="O71" s="104"/>
      <c r="P71" s="104"/>
    </row>
    <row r="72" spans="1:16" s="27" customFormat="1" ht="14.25" thickTop="1" thickBot="1" x14ac:dyDescent="0.25">
      <c r="A72" s="215"/>
      <c r="B72" s="58"/>
      <c r="C72" s="6" t="s">
        <v>42</v>
      </c>
      <c r="D72" s="34">
        <v>0</v>
      </c>
      <c r="E72" s="34">
        <v>1250000</v>
      </c>
      <c r="F72" s="57">
        <f>SUM(F71)</f>
        <v>1248247.8</v>
      </c>
      <c r="G72" s="104"/>
      <c r="H72" s="142"/>
      <c r="I72" s="142"/>
      <c r="J72" s="142"/>
      <c r="K72" s="142"/>
      <c r="L72" s="104"/>
      <c r="M72" s="142"/>
      <c r="N72" s="142"/>
      <c r="O72" s="104"/>
      <c r="P72" s="104"/>
    </row>
    <row r="73" spans="1:16" s="27" customFormat="1" ht="13.5" thickBot="1" x14ac:dyDescent="0.25">
      <c r="A73" s="215"/>
      <c r="B73" s="73"/>
      <c r="C73" s="26" t="s">
        <v>30</v>
      </c>
      <c r="D73" s="31">
        <v>0</v>
      </c>
      <c r="E73" s="31">
        <v>850000</v>
      </c>
      <c r="F73" s="44">
        <v>850000</v>
      </c>
      <c r="G73" s="104"/>
      <c r="H73" s="142"/>
      <c r="I73" s="142"/>
      <c r="J73" s="142"/>
      <c r="K73" s="142"/>
      <c r="L73" s="104"/>
      <c r="M73" s="142"/>
      <c r="N73" s="142"/>
      <c r="O73" s="104"/>
      <c r="P73" s="104"/>
    </row>
    <row r="74" spans="1:16" s="27" customFormat="1" ht="14.25" thickTop="1" thickBot="1" x14ac:dyDescent="0.25">
      <c r="A74" s="215"/>
      <c r="B74" s="48"/>
      <c r="C74" s="3" t="s">
        <v>12</v>
      </c>
      <c r="D74" s="33">
        <v>0</v>
      </c>
      <c r="E74" s="33">
        <f>SUM(E73)</f>
        <v>850000</v>
      </c>
      <c r="F74" s="43">
        <f>SUM(F73)</f>
        <v>850000</v>
      </c>
      <c r="G74" s="104"/>
      <c r="H74" s="142"/>
      <c r="I74" s="142"/>
      <c r="J74" s="142"/>
      <c r="K74" s="142"/>
      <c r="L74" s="104"/>
      <c r="M74" s="142"/>
      <c r="N74" s="142"/>
      <c r="O74" s="104"/>
      <c r="P74" s="104"/>
    </row>
    <row r="75" spans="1:16" s="27" customFormat="1" ht="13.5" thickBot="1" x14ac:dyDescent="0.25">
      <c r="A75" s="217"/>
      <c r="B75" s="156"/>
      <c r="C75" s="153" t="s">
        <v>9</v>
      </c>
      <c r="D75" s="157">
        <v>0</v>
      </c>
      <c r="E75" s="157">
        <f>SUM(E74+E72)</f>
        <v>2100000</v>
      </c>
      <c r="F75" s="158">
        <f>SUM(F74,F72)</f>
        <v>2098247.7999999998</v>
      </c>
      <c r="G75" s="104"/>
      <c r="H75" s="142"/>
      <c r="I75" s="142"/>
      <c r="J75" s="142"/>
      <c r="K75" s="142"/>
      <c r="L75" s="104"/>
      <c r="M75" s="142"/>
      <c r="N75" s="142"/>
      <c r="O75" s="104"/>
      <c r="P75" s="104"/>
    </row>
    <row r="76" spans="1:16" s="27" customFormat="1" ht="13.5" thickBot="1" x14ac:dyDescent="0.25">
      <c r="A76" s="215" t="s">
        <v>14</v>
      </c>
      <c r="B76" s="47"/>
      <c r="C76" s="38" t="s">
        <v>77</v>
      </c>
      <c r="D76" s="39">
        <v>0</v>
      </c>
      <c r="E76" s="39">
        <v>165000</v>
      </c>
      <c r="F76" s="40">
        <v>165000</v>
      </c>
      <c r="G76" s="104"/>
      <c r="H76" s="142"/>
      <c r="I76" s="142"/>
      <c r="J76" s="142"/>
      <c r="K76" s="142"/>
      <c r="L76" s="104"/>
      <c r="M76" s="142"/>
      <c r="N76" s="142"/>
      <c r="O76" s="104"/>
      <c r="P76" s="104"/>
    </row>
    <row r="77" spans="1:16" s="27" customFormat="1" ht="14.25" thickTop="1" thickBot="1" x14ac:dyDescent="0.25">
      <c r="A77" s="215"/>
      <c r="B77" s="49"/>
      <c r="C77" s="5" t="s">
        <v>12</v>
      </c>
      <c r="D77" s="32">
        <v>0</v>
      </c>
      <c r="E77" s="32">
        <f>SUM(E76)</f>
        <v>165000</v>
      </c>
      <c r="F77" s="41">
        <f>SUM(F76)</f>
        <v>165000</v>
      </c>
      <c r="G77" s="104"/>
      <c r="H77" s="142"/>
      <c r="I77" s="142"/>
      <c r="J77" s="142"/>
      <c r="K77" s="142"/>
      <c r="L77" s="104"/>
      <c r="M77" s="142"/>
      <c r="N77" s="142"/>
      <c r="O77" s="104"/>
      <c r="P77" s="104"/>
    </row>
    <row r="78" spans="1:16" s="27" customFormat="1" ht="13.5" thickBot="1" x14ac:dyDescent="0.25">
      <c r="A78" s="215"/>
      <c r="B78" s="156"/>
      <c r="C78" s="153" t="s">
        <v>9</v>
      </c>
      <c r="D78" s="157">
        <v>0</v>
      </c>
      <c r="E78" s="157">
        <f>SUM(E77)</f>
        <v>165000</v>
      </c>
      <c r="F78" s="158">
        <f>SUM(F77)</f>
        <v>165000</v>
      </c>
      <c r="G78" s="104"/>
      <c r="H78" s="142"/>
      <c r="I78" s="142"/>
      <c r="J78" s="142"/>
      <c r="K78" s="142"/>
      <c r="L78" s="104"/>
      <c r="M78" s="142"/>
      <c r="N78" s="142"/>
      <c r="O78" s="104"/>
      <c r="P78" s="104"/>
    </row>
    <row r="79" spans="1:16" s="27" customFormat="1" ht="13.5" thickBot="1" x14ac:dyDescent="0.25">
      <c r="A79" s="216" t="s">
        <v>18</v>
      </c>
      <c r="B79" s="73"/>
      <c r="C79" s="26" t="s">
        <v>78</v>
      </c>
      <c r="D79" s="31">
        <v>0</v>
      </c>
      <c r="E79" s="31">
        <v>712000</v>
      </c>
      <c r="F79" s="44">
        <v>712000</v>
      </c>
      <c r="G79" s="104"/>
      <c r="H79" s="142"/>
      <c r="I79" s="142"/>
      <c r="J79" s="142"/>
      <c r="K79" s="142"/>
      <c r="L79" s="104"/>
      <c r="M79" s="142"/>
      <c r="N79" s="142"/>
      <c r="O79" s="104"/>
      <c r="P79" s="104"/>
    </row>
    <row r="80" spans="1:16" s="27" customFormat="1" ht="14.25" thickTop="1" thickBot="1" x14ac:dyDescent="0.25">
      <c r="A80" s="215"/>
      <c r="B80" s="58"/>
      <c r="C80" s="6" t="s">
        <v>34</v>
      </c>
      <c r="D80" s="34">
        <v>0</v>
      </c>
      <c r="E80" s="34">
        <v>712000</v>
      </c>
      <c r="F80" s="57">
        <f>SUM(F79)</f>
        <v>712000</v>
      </c>
      <c r="G80" s="104"/>
      <c r="H80" s="142"/>
      <c r="I80" s="142"/>
      <c r="J80" s="142"/>
      <c r="K80" s="142"/>
      <c r="L80" s="104"/>
      <c r="M80" s="142"/>
      <c r="N80" s="142"/>
      <c r="O80" s="104"/>
      <c r="P80" s="104"/>
    </row>
    <row r="81" spans="1:16" s="27" customFormat="1" x14ac:dyDescent="0.2">
      <c r="A81" s="215"/>
      <c r="B81" s="97">
        <v>5023</v>
      </c>
      <c r="C81" s="67" t="s">
        <v>60</v>
      </c>
      <c r="D81" s="68">
        <v>0</v>
      </c>
      <c r="E81" s="68">
        <v>500000</v>
      </c>
      <c r="F81" s="109">
        <v>490566.67</v>
      </c>
      <c r="G81" s="104"/>
      <c r="H81" s="142"/>
      <c r="I81" s="142"/>
      <c r="J81" s="142"/>
      <c r="K81" s="142"/>
      <c r="L81" s="104"/>
      <c r="M81" s="142"/>
      <c r="N81" s="142"/>
      <c r="O81" s="104"/>
      <c r="P81" s="104"/>
    </row>
    <row r="82" spans="1:16" s="27" customFormat="1" ht="13.5" thickBot="1" x14ac:dyDescent="0.25">
      <c r="A82" s="215"/>
      <c r="B82" s="110"/>
      <c r="C82" s="70" t="s">
        <v>73</v>
      </c>
      <c r="D82" s="65">
        <v>0</v>
      </c>
      <c r="E82" s="65">
        <v>100000</v>
      </c>
      <c r="F82" s="66">
        <v>99990</v>
      </c>
      <c r="G82" s="104"/>
      <c r="H82" s="142"/>
      <c r="I82" s="142"/>
      <c r="J82" s="142"/>
      <c r="K82" s="142"/>
      <c r="L82" s="104"/>
      <c r="M82" s="142"/>
      <c r="N82" s="142"/>
      <c r="O82" s="104"/>
      <c r="P82" s="104"/>
    </row>
    <row r="83" spans="1:16" s="27" customFormat="1" ht="14.25" thickTop="1" thickBot="1" x14ac:dyDescent="0.25">
      <c r="A83" s="215"/>
      <c r="B83" s="111"/>
      <c r="C83" s="5" t="s">
        <v>12</v>
      </c>
      <c r="D83" s="32">
        <v>0</v>
      </c>
      <c r="E83" s="32">
        <f>SUM(E81:E82)</f>
        <v>600000</v>
      </c>
      <c r="F83" s="41">
        <f>SUM(F81:F82)</f>
        <v>590556.66999999993</v>
      </c>
      <c r="G83" s="104"/>
      <c r="H83" s="142"/>
      <c r="I83" s="142"/>
      <c r="J83" s="142"/>
      <c r="K83" s="142"/>
      <c r="L83" s="104"/>
      <c r="M83" s="142"/>
      <c r="N83" s="142"/>
      <c r="O83" s="104"/>
      <c r="P83" s="104"/>
    </row>
    <row r="84" spans="1:16" s="27" customFormat="1" ht="13.5" thickBot="1" x14ac:dyDescent="0.25">
      <c r="A84" s="217"/>
      <c r="B84" s="164"/>
      <c r="C84" s="161" t="s">
        <v>9</v>
      </c>
      <c r="D84" s="162">
        <v>0</v>
      </c>
      <c r="E84" s="162">
        <f>SUM(E80+E83)</f>
        <v>1312000</v>
      </c>
      <c r="F84" s="163">
        <f>SUM(F80+F83)</f>
        <v>1302556.67</v>
      </c>
      <c r="G84" s="104"/>
      <c r="H84" s="142"/>
      <c r="I84" s="142"/>
      <c r="J84" s="142"/>
      <c r="K84" s="142"/>
      <c r="L84" s="104"/>
      <c r="M84" s="142"/>
      <c r="N84" s="142"/>
      <c r="O84" s="104"/>
      <c r="P84" s="104"/>
    </row>
    <row r="85" spans="1:16" s="27" customFormat="1" ht="26.25" thickBot="1" x14ac:dyDescent="0.25">
      <c r="A85" s="215" t="s">
        <v>28</v>
      </c>
      <c r="B85" s="2">
        <v>3935</v>
      </c>
      <c r="C85" s="206" t="s">
        <v>29</v>
      </c>
      <c r="D85" s="31">
        <v>0</v>
      </c>
      <c r="E85" s="31">
        <f>5326000+19000-3949000</f>
        <v>1396000</v>
      </c>
      <c r="F85" s="44">
        <f>703483.91+1153301.65+6534+78650+870367.88+829586.39+672907.66+625153.23+36300+368339.24-3949155.66</f>
        <v>1395468.3000000007</v>
      </c>
      <c r="G85" s="142"/>
      <c r="H85" s="142"/>
      <c r="I85" s="142"/>
      <c r="J85" s="142"/>
      <c r="K85" s="142"/>
      <c r="L85" s="104"/>
      <c r="M85" s="142"/>
      <c r="N85" s="142"/>
      <c r="O85" s="104"/>
      <c r="P85" s="104"/>
    </row>
    <row r="86" spans="1:16" s="27" customFormat="1" ht="14.25" thickTop="1" thickBot="1" x14ac:dyDescent="0.25">
      <c r="A86" s="215"/>
      <c r="B86" s="50"/>
      <c r="C86" s="3" t="s">
        <v>12</v>
      </c>
      <c r="D86" s="33">
        <v>0</v>
      </c>
      <c r="E86" s="33">
        <f>SUM(E85)</f>
        <v>1396000</v>
      </c>
      <c r="F86" s="43">
        <f>SUM(F85)</f>
        <v>1395468.3000000007</v>
      </c>
      <c r="G86" s="104"/>
      <c r="H86" s="142"/>
      <c r="I86" s="142"/>
      <c r="J86" s="142"/>
      <c r="K86" s="142"/>
      <c r="L86" s="142"/>
      <c r="M86" s="142"/>
      <c r="N86" s="142"/>
      <c r="O86" s="104"/>
      <c r="P86" s="104"/>
    </row>
    <row r="87" spans="1:16" s="27" customFormat="1" ht="13.5" thickBot="1" x14ac:dyDescent="0.25">
      <c r="A87" s="219"/>
      <c r="B87" s="2"/>
      <c r="C87" s="26" t="s">
        <v>50</v>
      </c>
      <c r="D87" s="31">
        <v>0</v>
      </c>
      <c r="E87" s="31">
        <v>563000</v>
      </c>
      <c r="F87" s="44">
        <v>562650</v>
      </c>
      <c r="G87" s="104"/>
      <c r="H87" s="142"/>
      <c r="I87" s="142"/>
      <c r="J87" s="142"/>
      <c r="K87" s="142"/>
      <c r="L87" s="142"/>
      <c r="M87" s="142"/>
      <c r="N87" s="142"/>
      <c r="O87" s="104"/>
      <c r="P87" s="104"/>
    </row>
    <row r="88" spans="1:16" s="27" customFormat="1" ht="14.25" thickTop="1" thickBot="1" x14ac:dyDescent="0.25">
      <c r="A88" s="219"/>
      <c r="B88" s="49"/>
      <c r="C88" s="5" t="s">
        <v>51</v>
      </c>
      <c r="D88" s="32">
        <v>0</v>
      </c>
      <c r="E88" s="32">
        <f>SUM(E87)</f>
        <v>563000</v>
      </c>
      <c r="F88" s="41">
        <f>SUM(F87)</f>
        <v>562650</v>
      </c>
      <c r="G88" s="104"/>
      <c r="H88" s="142"/>
      <c r="I88" s="142"/>
      <c r="J88" s="142"/>
      <c r="K88" s="142"/>
      <c r="L88" s="104"/>
      <c r="M88" s="142"/>
      <c r="N88" s="142"/>
      <c r="O88" s="104"/>
      <c r="P88" s="104"/>
    </row>
    <row r="89" spans="1:16" s="27" customFormat="1" ht="13.5" thickBot="1" x14ac:dyDescent="0.25">
      <c r="A89" s="219"/>
      <c r="B89" s="159"/>
      <c r="C89" s="153" t="s">
        <v>9</v>
      </c>
      <c r="D89" s="157">
        <v>0</v>
      </c>
      <c r="E89" s="157">
        <f>SUM(E86+E88)</f>
        <v>1959000</v>
      </c>
      <c r="F89" s="158">
        <f>SUM(F88,F86)</f>
        <v>1958118.3000000007</v>
      </c>
      <c r="G89" s="104"/>
      <c r="H89" s="142"/>
      <c r="I89" s="142"/>
      <c r="J89" s="142"/>
      <c r="K89" s="142"/>
      <c r="L89" s="104"/>
      <c r="M89" s="142"/>
      <c r="N89" s="142"/>
      <c r="O89" s="104"/>
      <c r="P89" s="104"/>
    </row>
    <row r="90" spans="1:16" s="27" customFormat="1" ht="13.5" thickBot="1" x14ac:dyDescent="0.25">
      <c r="A90" s="216" t="s">
        <v>7</v>
      </c>
      <c r="B90" s="2">
        <v>3939</v>
      </c>
      <c r="C90" s="26" t="s">
        <v>61</v>
      </c>
      <c r="D90" s="31">
        <v>0</v>
      </c>
      <c r="E90" s="31">
        <v>798000</v>
      </c>
      <c r="F90" s="44">
        <v>798000</v>
      </c>
      <c r="G90" s="104"/>
      <c r="H90" s="142"/>
      <c r="I90" s="142"/>
      <c r="J90" s="142"/>
      <c r="K90" s="142"/>
      <c r="L90" s="104"/>
      <c r="M90" s="142"/>
      <c r="N90" s="142"/>
      <c r="O90" s="104"/>
      <c r="P90" s="104"/>
    </row>
    <row r="91" spans="1:16" s="27" customFormat="1" ht="14.25" thickTop="1" thickBot="1" x14ac:dyDescent="0.25">
      <c r="A91" s="215"/>
      <c r="B91" s="58"/>
      <c r="C91" s="6" t="s">
        <v>42</v>
      </c>
      <c r="D91" s="34">
        <v>0</v>
      </c>
      <c r="E91" s="34">
        <f>SUM(E90)</f>
        <v>798000</v>
      </c>
      <c r="F91" s="57">
        <f>SUM(F90)</f>
        <v>798000</v>
      </c>
      <c r="G91" s="104"/>
      <c r="H91" s="142"/>
      <c r="I91" s="142"/>
      <c r="J91" s="142"/>
      <c r="K91" s="142"/>
      <c r="L91" s="104"/>
      <c r="M91" s="142"/>
      <c r="N91" s="142"/>
      <c r="O91" s="104"/>
      <c r="P91" s="104"/>
    </row>
    <row r="92" spans="1:16" s="27" customFormat="1" ht="13.5" thickBot="1" x14ac:dyDescent="0.25">
      <c r="A92" s="215"/>
      <c r="B92" s="73"/>
      <c r="C92" s="26" t="s">
        <v>56</v>
      </c>
      <c r="D92" s="31">
        <v>0</v>
      </c>
      <c r="E92" s="31">
        <v>150000</v>
      </c>
      <c r="F92" s="36">
        <v>150000</v>
      </c>
      <c r="G92" s="142"/>
      <c r="H92" s="142"/>
      <c r="I92" s="142"/>
      <c r="J92" s="142"/>
      <c r="K92" s="142"/>
      <c r="L92" s="104"/>
      <c r="M92" s="142"/>
      <c r="N92" s="142"/>
      <c r="O92" s="104"/>
      <c r="P92" s="104"/>
    </row>
    <row r="93" spans="1:16" s="27" customFormat="1" ht="14.25" thickTop="1" thickBot="1" x14ac:dyDescent="0.25">
      <c r="A93" s="215"/>
      <c r="B93" s="169"/>
      <c r="C93" s="5" t="s">
        <v>34</v>
      </c>
      <c r="D93" s="170">
        <v>0</v>
      </c>
      <c r="E93" s="32">
        <v>150000</v>
      </c>
      <c r="F93" s="59">
        <f>SUM(F92)</f>
        <v>150000</v>
      </c>
      <c r="G93" s="104"/>
      <c r="H93" s="142"/>
      <c r="I93" s="142"/>
      <c r="J93" s="142"/>
      <c r="K93" s="142"/>
      <c r="L93" s="104"/>
      <c r="M93" s="142"/>
      <c r="N93" s="142"/>
      <c r="O93" s="104"/>
      <c r="P93" s="104"/>
    </row>
    <row r="94" spans="1:16" s="27" customFormat="1" ht="13.5" thickBot="1" x14ac:dyDescent="0.25">
      <c r="A94" s="215"/>
      <c r="B94" s="73">
        <v>3939</v>
      </c>
      <c r="C94" s="26" t="s">
        <v>61</v>
      </c>
      <c r="D94" s="31">
        <v>0</v>
      </c>
      <c r="E94" s="31">
        <v>1702000</v>
      </c>
      <c r="F94" s="36">
        <v>1702000</v>
      </c>
      <c r="G94" s="104"/>
      <c r="H94" s="142"/>
      <c r="I94" s="142"/>
      <c r="J94" s="142"/>
      <c r="K94" s="142"/>
      <c r="L94" s="104"/>
      <c r="M94" s="142"/>
      <c r="N94" s="142"/>
      <c r="O94" s="104"/>
      <c r="P94" s="104"/>
    </row>
    <row r="95" spans="1:16" s="27" customFormat="1" ht="14.25" thickTop="1" thickBot="1" x14ac:dyDescent="0.25">
      <c r="A95" s="215"/>
      <c r="B95" s="171"/>
      <c r="C95" s="3" t="s">
        <v>12</v>
      </c>
      <c r="D95" s="172">
        <v>0</v>
      </c>
      <c r="E95" s="33">
        <f>SUM(E94)</f>
        <v>1702000</v>
      </c>
      <c r="F95" s="56">
        <f>SUM(F94)</f>
        <v>1702000</v>
      </c>
      <c r="G95" s="104"/>
      <c r="H95" s="142"/>
      <c r="I95" s="142"/>
      <c r="J95" s="142"/>
      <c r="K95" s="142"/>
      <c r="L95" s="104"/>
      <c r="M95" s="142"/>
      <c r="N95" s="142"/>
      <c r="O95" s="104"/>
      <c r="P95" s="104"/>
    </row>
    <row r="96" spans="1:16" s="27" customFormat="1" ht="13.5" thickBot="1" x14ac:dyDescent="0.25">
      <c r="A96" s="217"/>
      <c r="B96" s="156"/>
      <c r="C96" s="153" t="s">
        <v>9</v>
      </c>
      <c r="D96" s="157">
        <v>0</v>
      </c>
      <c r="E96" s="157">
        <f>SUM(E91+E93+E95)</f>
        <v>2650000</v>
      </c>
      <c r="F96" s="165">
        <f>SUM(F95,F93,F91)</f>
        <v>2650000</v>
      </c>
      <c r="G96" s="104"/>
      <c r="H96" s="142"/>
      <c r="I96" s="142"/>
      <c r="J96" s="142"/>
      <c r="K96" s="142"/>
      <c r="L96" s="104"/>
      <c r="M96" s="142"/>
      <c r="N96" s="142"/>
      <c r="O96" s="104"/>
      <c r="P96" s="104"/>
    </row>
    <row r="97" spans="1:16" s="27" customFormat="1" ht="13.5" thickBot="1" x14ac:dyDescent="0.25">
      <c r="A97" s="215" t="s">
        <v>19</v>
      </c>
      <c r="B97" s="2">
        <v>3938</v>
      </c>
      <c r="C97" s="26" t="s">
        <v>59</v>
      </c>
      <c r="D97" s="31">
        <v>0</v>
      </c>
      <c r="E97" s="31">
        <v>1110000</v>
      </c>
      <c r="F97" s="36">
        <f>SUM(455640.2+654359.8)</f>
        <v>1110000</v>
      </c>
      <c r="G97" s="104"/>
      <c r="H97" s="142"/>
      <c r="I97" s="142"/>
      <c r="J97" s="142"/>
      <c r="K97" s="142"/>
      <c r="L97" s="104"/>
      <c r="M97" s="142"/>
      <c r="N97" s="142"/>
      <c r="O97" s="104"/>
      <c r="P97" s="104"/>
    </row>
    <row r="98" spans="1:16" s="27" customFormat="1" ht="14.25" thickTop="1" thickBot="1" x14ac:dyDescent="0.25">
      <c r="A98" s="215"/>
      <c r="B98" s="58"/>
      <c r="C98" s="6" t="s">
        <v>58</v>
      </c>
      <c r="D98" s="34">
        <v>0</v>
      </c>
      <c r="E98" s="34">
        <v>1110000</v>
      </c>
      <c r="F98" s="96">
        <f>SUM(F97)</f>
        <v>1110000</v>
      </c>
      <c r="G98" s="104"/>
      <c r="H98" s="142"/>
      <c r="I98" s="142"/>
      <c r="J98" s="142"/>
      <c r="K98" s="142"/>
      <c r="L98" s="104"/>
      <c r="M98" s="142"/>
      <c r="N98" s="142"/>
      <c r="O98" s="104"/>
      <c r="P98" s="104"/>
    </row>
    <row r="99" spans="1:16" s="27" customFormat="1" x14ac:dyDescent="0.2">
      <c r="A99" s="215"/>
      <c r="B99" s="97"/>
      <c r="C99" s="67" t="s">
        <v>21</v>
      </c>
      <c r="D99" s="68">
        <v>3233000</v>
      </c>
      <c r="E99" s="68">
        <f>SUM(3233000-1782000-568000)</f>
        <v>883000</v>
      </c>
      <c r="F99" s="69">
        <f>SUM(667767.54+29500-567602.4)</f>
        <v>129665.14000000001</v>
      </c>
      <c r="G99" s="104"/>
      <c r="H99" s="142"/>
      <c r="I99" s="142"/>
      <c r="J99" s="142"/>
      <c r="K99" s="142"/>
      <c r="L99" s="104"/>
      <c r="M99" s="142"/>
      <c r="N99" s="142"/>
      <c r="O99" s="104"/>
      <c r="P99" s="104"/>
    </row>
    <row r="100" spans="1:16" s="27" customFormat="1" ht="13.5" thickBot="1" x14ac:dyDescent="0.25">
      <c r="A100" s="215"/>
      <c r="B100" s="91"/>
      <c r="C100" s="70" t="s">
        <v>74</v>
      </c>
      <c r="D100" s="65">
        <v>0</v>
      </c>
      <c r="E100" s="65">
        <f>2036000-8000</f>
        <v>2028000</v>
      </c>
      <c r="F100" s="71">
        <f>SUM(1982021.22+45978.78)</f>
        <v>2028000</v>
      </c>
      <c r="G100" s="104"/>
      <c r="H100" s="142"/>
      <c r="I100" s="142"/>
      <c r="J100" s="142"/>
      <c r="K100" s="142"/>
      <c r="L100" s="104"/>
      <c r="M100" s="142"/>
      <c r="N100" s="142"/>
      <c r="O100" s="104"/>
      <c r="P100" s="104"/>
    </row>
    <row r="101" spans="1:16" s="27" customFormat="1" ht="14.25" thickTop="1" thickBot="1" x14ac:dyDescent="0.25">
      <c r="A101" s="215"/>
      <c r="B101" s="48"/>
      <c r="C101" s="3" t="s">
        <v>12</v>
      </c>
      <c r="D101" s="33">
        <f>SUM(D99:D99)</f>
        <v>3233000</v>
      </c>
      <c r="E101" s="33">
        <f>SUM(E99:E100)</f>
        <v>2911000</v>
      </c>
      <c r="F101" s="56">
        <f>SUM(F99:F100)</f>
        <v>2157665.14</v>
      </c>
      <c r="G101" s="104"/>
      <c r="H101" s="142"/>
      <c r="I101" s="142"/>
      <c r="J101" s="142"/>
      <c r="K101" s="142"/>
      <c r="L101" s="104"/>
      <c r="M101" s="142"/>
      <c r="N101" s="142"/>
      <c r="O101" s="104"/>
      <c r="P101" s="104"/>
    </row>
    <row r="102" spans="1:16" s="27" customFormat="1" ht="13.5" thickBot="1" x14ac:dyDescent="0.25">
      <c r="A102" s="217"/>
      <c r="B102" s="156"/>
      <c r="C102" s="153" t="s">
        <v>9</v>
      </c>
      <c r="D102" s="157">
        <f>SUM(D101)</f>
        <v>3233000</v>
      </c>
      <c r="E102" s="157">
        <f>SUM(E98+E101)</f>
        <v>4021000</v>
      </c>
      <c r="F102" s="165">
        <f>SUM(F98+F101)</f>
        <v>3267665.14</v>
      </c>
      <c r="G102" s="104"/>
      <c r="H102" s="142"/>
      <c r="I102" s="142"/>
      <c r="J102" s="142"/>
      <c r="K102" s="142"/>
      <c r="L102" s="104"/>
      <c r="M102" s="142"/>
      <c r="N102" s="142"/>
      <c r="O102" s="104"/>
      <c r="P102" s="104"/>
    </row>
    <row r="103" spans="1:16" s="177" customFormat="1" x14ac:dyDescent="0.2">
      <c r="G103" s="104"/>
      <c r="H103" s="142"/>
      <c r="I103" s="142"/>
      <c r="J103" s="142"/>
      <c r="K103" s="142"/>
      <c r="L103" s="104"/>
      <c r="M103" s="142"/>
      <c r="N103" s="142"/>
      <c r="O103" s="104"/>
      <c r="P103" s="104"/>
    </row>
    <row r="104" spans="1:16" s="177" customFormat="1" x14ac:dyDescent="0.2">
      <c r="G104" s="146"/>
      <c r="H104" s="147"/>
      <c r="I104" s="147"/>
      <c r="J104" s="147"/>
      <c r="K104" s="147"/>
      <c r="L104" s="146"/>
      <c r="M104" s="142"/>
      <c r="N104" s="142"/>
      <c r="O104" s="104"/>
      <c r="P104" s="104"/>
    </row>
    <row r="105" spans="1:16" s="177" customFormat="1" x14ac:dyDescent="0.2">
      <c r="G105" s="146"/>
      <c r="H105" s="147"/>
      <c r="I105" s="147"/>
      <c r="J105" s="147"/>
      <c r="K105" s="147"/>
      <c r="L105" s="146"/>
      <c r="M105" s="142"/>
      <c r="N105" s="142"/>
      <c r="O105" s="104"/>
      <c r="P105" s="104"/>
    </row>
    <row r="106" spans="1:16" s="177" customFormat="1" x14ac:dyDescent="0.2">
      <c r="G106" s="146"/>
      <c r="H106" s="147"/>
      <c r="I106" s="147"/>
      <c r="J106" s="147"/>
      <c r="K106" s="147"/>
      <c r="L106" s="146"/>
      <c r="M106" s="142"/>
      <c r="N106" s="142"/>
      <c r="O106" s="104"/>
      <c r="P106" s="104"/>
    </row>
    <row r="107" spans="1:16" s="177" customFormat="1" x14ac:dyDescent="0.2">
      <c r="G107" s="146"/>
      <c r="H107" s="147"/>
      <c r="I107" s="147"/>
      <c r="J107" s="147"/>
      <c r="K107" s="147"/>
      <c r="L107" s="146"/>
      <c r="M107" s="142"/>
      <c r="N107" s="142"/>
      <c r="O107" s="104"/>
      <c r="P107" s="104"/>
    </row>
    <row r="108" spans="1:16" s="177" customFormat="1" x14ac:dyDescent="0.2">
      <c r="G108" s="146"/>
      <c r="H108" s="147"/>
      <c r="I108" s="147"/>
      <c r="J108" s="147"/>
      <c r="K108" s="147"/>
      <c r="L108" s="146"/>
      <c r="M108" s="142"/>
      <c r="N108" s="142"/>
      <c r="O108" s="104"/>
      <c r="P108" s="104"/>
    </row>
    <row r="109" spans="1:16" s="177" customFormat="1" ht="13.5" thickBot="1" x14ac:dyDescent="0.25">
      <c r="A109" s="178"/>
      <c r="B109" s="181"/>
      <c r="C109" s="104"/>
      <c r="D109" s="142"/>
      <c r="E109" s="142"/>
      <c r="F109" s="180"/>
      <c r="G109" s="104"/>
      <c r="H109" s="142"/>
      <c r="I109" s="142"/>
      <c r="J109" s="142"/>
      <c r="K109" s="142"/>
      <c r="L109" s="104"/>
      <c r="M109" s="142"/>
      <c r="N109" s="142"/>
      <c r="O109" s="104"/>
      <c r="P109" s="104"/>
    </row>
    <row r="110" spans="1:16" x14ac:dyDescent="0.2">
      <c r="A110" s="221" t="s">
        <v>0</v>
      </c>
      <c r="B110" s="223" t="s">
        <v>1</v>
      </c>
      <c r="C110" s="225" t="s">
        <v>2</v>
      </c>
      <c r="D110" s="223" t="s">
        <v>3</v>
      </c>
      <c r="E110" s="223" t="s">
        <v>4</v>
      </c>
      <c r="F110" s="227" t="s">
        <v>11</v>
      </c>
    </row>
    <row r="111" spans="1:16" ht="13.5" thickBot="1" x14ac:dyDescent="0.25">
      <c r="A111" s="222"/>
      <c r="B111" s="224"/>
      <c r="C111" s="226"/>
      <c r="D111" s="224"/>
      <c r="E111" s="224"/>
      <c r="F111" s="228"/>
      <c r="H111" s="137"/>
      <c r="I111" s="137"/>
      <c r="J111" s="137"/>
      <c r="K111" s="137"/>
    </row>
    <row r="112" spans="1:16" ht="13.5" thickBot="1" x14ac:dyDescent="0.25">
      <c r="A112" s="216" t="s">
        <v>22</v>
      </c>
      <c r="B112" s="2"/>
      <c r="C112" s="26" t="s">
        <v>23</v>
      </c>
      <c r="D112" s="31">
        <v>4384000</v>
      </c>
      <c r="E112" s="31">
        <v>4384000</v>
      </c>
      <c r="F112" s="36">
        <v>0</v>
      </c>
      <c r="H112" s="137"/>
      <c r="I112" s="137"/>
      <c r="J112" s="137"/>
      <c r="K112" s="137"/>
    </row>
    <row r="113" spans="1:16" ht="14.25" thickTop="1" thickBot="1" x14ac:dyDescent="0.25">
      <c r="A113" s="215"/>
      <c r="B113" s="50"/>
      <c r="C113" s="3" t="s">
        <v>12</v>
      </c>
      <c r="D113" s="33">
        <v>4384000</v>
      </c>
      <c r="E113" s="33">
        <f>SUM(E112)</f>
        <v>4384000</v>
      </c>
      <c r="F113" s="56">
        <f>SUM(F112)</f>
        <v>0</v>
      </c>
      <c r="H113" s="137"/>
      <c r="I113" s="137"/>
      <c r="J113" s="137"/>
      <c r="K113" s="137"/>
    </row>
    <row r="114" spans="1:16" ht="26.25" thickBot="1" x14ac:dyDescent="0.25">
      <c r="A114" s="215"/>
      <c r="B114" s="2"/>
      <c r="C114" s="206" t="s">
        <v>82</v>
      </c>
      <c r="D114" s="31">
        <v>0</v>
      </c>
      <c r="E114" s="31">
        <v>140000</v>
      </c>
      <c r="F114" s="36">
        <f>SUM(50094)</f>
        <v>50094</v>
      </c>
      <c r="H114" s="137"/>
      <c r="I114" s="137"/>
      <c r="J114" s="137"/>
      <c r="K114" s="137"/>
    </row>
    <row r="115" spans="1:16" ht="14.25" thickTop="1" thickBot="1" x14ac:dyDescent="0.25">
      <c r="A115" s="215"/>
      <c r="B115" s="50"/>
      <c r="C115" s="3" t="s">
        <v>52</v>
      </c>
      <c r="D115" s="33">
        <v>0</v>
      </c>
      <c r="E115" s="33">
        <f>SUM(E114)</f>
        <v>140000</v>
      </c>
      <c r="F115" s="56">
        <f>SUM(F114)</f>
        <v>50094</v>
      </c>
      <c r="H115" s="137"/>
      <c r="I115" s="137"/>
      <c r="J115" s="137"/>
      <c r="K115" s="137"/>
    </row>
    <row r="116" spans="1:16" ht="13.5" thickBot="1" x14ac:dyDescent="0.25">
      <c r="A116" s="215"/>
      <c r="B116" s="2"/>
      <c r="C116" s="26" t="s">
        <v>79</v>
      </c>
      <c r="D116" s="31">
        <v>0</v>
      </c>
      <c r="E116" s="31">
        <v>270000</v>
      </c>
      <c r="F116" s="36">
        <f>250000+18818.02</f>
        <v>268818.02</v>
      </c>
      <c r="H116" s="137"/>
      <c r="I116" s="137"/>
      <c r="J116" s="137"/>
      <c r="K116" s="137"/>
    </row>
    <row r="117" spans="1:16" ht="14.25" thickTop="1" thickBot="1" x14ac:dyDescent="0.25">
      <c r="A117" s="215"/>
      <c r="B117" s="50"/>
      <c r="C117" s="3" t="s">
        <v>53</v>
      </c>
      <c r="D117" s="33">
        <v>0</v>
      </c>
      <c r="E117" s="33">
        <f>SUM(E116)</f>
        <v>270000</v>
      </c>
      <c r="F117" s="56">
        <f>SUM(F116)</f>
        <v>268818.02</v>
      </c>
      <c r="H117" s="137"/>
      <c r="I117" s="137"/>
      <c r="J117" s="137"/>
      <c r="K117" s="137"/>
    </row>
    <row r="118" spans="1:16" ht="13.5" thickBot="1" x14ac:dyDescent="0.25">
      <c r="A118" s="217"/>
      <c r="B118" s="159"/>
      <c r="C118" s="153" t="s">
        <v>9</v>
      </c>
      <c r="D118" s="157">
        <f>SUM(D113)</f>
        <v>4384000</v>
      </c>
      <c r="E118" s="157">
        <f>SUM(E113+E115+E117)</f>
        <v>4794000</v>
      </c>
      <c r="F118" s="165">
        <f>SUM(F113+F115+F117)</f>
        <v>318912.02</v>
      </c>
      <c r="H118" s="137"/>
      <c r="I118" s="137"/>
      <c r="J118" s="137"/>
      <c r="K118" s="137"/>
    </row>
    <row r="119" spans="1:16" s="27" customFormat="1" ht="13.5" thickBot="1" x14ac:dyDescent="0.25">
      <c r="A119" s="215" t="s">
        <v>71</v>
      </c>
      <c r="B119" s="47"/>
      <c r="C119" s="38" t="s">
        <v>80</v>
      </c>
      <c r="D119" s="39">
        <v>0</v>
      </c>
      <c r="E119" s="39">
        <v>640000</v>
      </c>
      <c r="F119" s="211">
        <v>634343.94999999995</v>
      </c>
      <c r="G119" s="104"/>
      <c r="H119" s="142"/>
      <c r="I119" s="142"/>
      <c r="J119" s="142"/>
      <c r="K119" s="142"/>
      <c r="L119" s="104"/>
      <c r="M119" s="142"/>
      <c r="N119" s="142"/>
      <c r="O119" s="104"/>
      <c r="P119" s="104"/>
    </row>
    <row r="120" spans="1:16" s="27" customFormat="1" ht="14.25" thickTop="1" thickBot="1" x14ac:dyDescent="0.25">
      <c r="A120" s="215"/>
      <c r="B120" s="49"/>
      <c r="C120" s="5" t="s">
        <v>34</v>
      </c>
      <c r="D120" s="32">
        <v>0</v>
      </c>
      <c r="E120" s="32">
        <f>SUM(E119)</f>
        <v>640000</v>
      </c>
      <c r="F120" s="59">
        <f>SUM(F119)</f>
        <v>634343.94999999995</v>
      </c>
      <c r="G120" s="104"/>
      <c r="H120" s="142"/>
      <c r="I120" s="142"/>
      <c r="J120" s="142"/>
      <c r="K120" s="142"/>
      <c r="L120" s="104"/>
      <c r="M120" s="142"/>
      <c r="N120" s="142"/>
      <c r="O120" s="104"/>
      <c r="P120" s="104"/>
    </row>
    <row r="121" spans="1:16" s="27" customFormat="1" ht="13.5" thickBot="1" x14ac:dyDescent="0.25">
      <c r="A121" s="217"/>
      <c r="B121" s="159"/>
      <c r="C121" s="153" t="s">
        <v>9</v>
      </c>
      <c r="D121" s="157">
        <v>0</v>
      </c>
      <c r="E121" s="157">
        <f>SUM(E120)</f>
        <v>640000</v>
      </c>
      <c r="F121" s="165">
        <f>SUM(F120)</f>
        <v>634343.94999999995</v>
      </c>
      <c r="G121" s="104"/>
      <c r="H121" s="142"/>
      <c r="I121" s="142"/>
      <c r="J121" s="142"/>
      <c r="K121" s="142"/>
      <c r="L121" s="104"/>
      <c r="M121" s="142"/>
      <c r="N121" s="142"/>
      <c r="O121" s="104"/>
      <c r="P121" s="104"/>
    </row>
    <row r="122" spans="1:16" s="27" customFormat="1" ht="21" customHeight="1" thickBot="1" x14ac:dyDescent="0.25">
      <c r="A122" s="229" t="s">
        <v>10</v>
      </c>
      <c r="B122" s="230"/>
      <c r="C122" s="231"/>
      <c r="D122" s="157">
        <f>SUM(D60+D102+D118)</f>
        <v>29241000</v>
      </c>
      <c r="E122" s="157">
        <f>SUM(E23+E28+E38+E48+E60+E64+E67+E70+E75+E78+E84+E89+E96+E102+E118+E121)</f>
        <v>113803000</v>
      </c>
      <c r="F122" s="157">
        <f>SUM(F23+F28+F38+F48+F60+F64+F67+F70+F75+F78+F84+F89+F96+F102+F118+F121)</f>
        <v>95864091.980000004</v>
      </c>
      <c r="G122" s="142"/>
      <c r="H122" s="142"/>
      <c r="I122" s="142"/>
      <c r="J122" s="142"/>
      <c r="K122" s="142"/>
      <c r="L122" s="104"/>
      <c r="M122" s="142"/>
      <c r="N122" s="142"/>
      <c r="O122" s="104"/>
      <c r="P122" s="104"/>
    </row>
    <row r="123" spans="1:16" s="177" customFormat="1" x14ac:dyDescent="0.2">
      <c r="A123" s="178"/>
      <c r="B123" s="179"/>
      <c r="C123" s="104"/>
      <c r="D123" s="137"/>
      <c r="E123" s="142"/>
      <c r="F123" s="180"/>
      <c r="G123" s="104"/>
      <c r="H123" s="142"/>
      <c r="I123" s="142"/>
      <c r="J123" s="142"/>
      <c r="K123" s="142"/>
      <c r="L123" s="104"/>
      <c r="M123" s="142"/>
      <c r="N123" s="142"/>
      <c r="O123" s="104"/>
      <c r="P123" s="104"/>
    </row>
    <row r="124" spans="1:16" s="177" customFormat="1" x14ac:dyDescent="0.2">
      <c r="A124" s="178"/>
      <c r="B124" s="179"/>
      <c r="C124" s="72"/>
      <c r="D124" s="137"/>
      <c r="E124" s="137"/>
      <c r="F124" s="137"/>
      <c r="G124" s="137"/>
      <c r="H124" s="142"/>
      <c r="I124" s="142"/>
      <c r="J124" s="142"/>
      <c r="K124" s="142"/>
      <c r="L124" s="104"/>
      <c r="M124" s="142"/>
      <c r="N124" s="142"/>
      <c r="O124" s="104"/>
      <c r="P124" s="104"/>
    </row>
    <row r="125" spans="1:16" s="177" customFormat="1" x14ac:dyDescent="0.2">
      <c r="A125" s="178"/>
      <c r="B125" s="179"/>
      <c r="C125" s="104"/>
      <c r="D125" s="137"/>
      <c r="E125" s="137"/>
      <c r="F125" s="137"/>
      <c r="G125" s="137"/>
      <c r="H125" s="142"/>
      <c r="I125" s="142"/>
      <c r="J125" s="142"/>
      <c r="K125" s="142"/>
      <c r="L125" s="104"/>
      <c r="M125" s="142"/>
      <c r="N125" s="142"/>
      <c r="O125" s="104"/>
      <c r="P125" s="104"/>
    </row>
    <row r="126" spans="1:16" s="177" customFormat="1" x14ac:dyDescent="0.2">
      <c r="A126" s="178"/>
      <c r="B126" s="179"/>
      <c r="C126" s="72"/>
      <c r="D126" s="137"/>
      <c r="E126" s="137"/>
      <c r="F126" s="137"/>
      <c r="G126" s="104"/>
      <c r="H126" s="142"/>
      <c r="I126" s="142"/>
      <c r="J126" s="142"/>
      <c r="K126" s="142"/>
      <c r="L126" s="104"/>
      <c r="M126" s="142"/>
      <c r="N126" s="142"/>
      <c r="O126" s="104"/>
      <c r="P126" s="104"/>
    </row>
    <row r="127" spans="1:16" s="177" customFormat="1" x14ac:dyDescent="0.2">
      <c r="A127" s="178"/>
      <c r="B127" s="179"/>
      <c r="C127" s="72"/>
      <c r="D127" s="137"/>
      <c r="E127" s="137"/>
      <c r="F127" s="137"/>
      <c r="G127" s="104"/>
      <c r="H127" s="142"/>
      <c r="I127" s="142"/>
      <c r="J127" s="142"/>
      <c r="K127" s="142"/>
      <c r="L127" s="104"/>
      <c r="M127" s="142"/>
      <c r="N127" s="142"/>
      <c r="O127" s="104"/>
      <c r="P127" s="104"/>
    </row>
    <row r="128" spans="1:16" s="177" customFormat="1" x14ac:dyDescent="0.2">
      <c r="A128" s="178"/>
      <c r="B128" s="179"/>
      <c r="C128" s="72"/>
      <c r="D128" s="137"/>
      <c r="E128" s="137"/>
      <c r="F128" s="137"/>
      <c r="G128" s="104"/>
      <c r="H128" s="142"/>
      <c r="I128" s="142"/>
      <c r="J128" s="142"/>
      <c r="K128" s="142"/>
      <c r="L128" s="104"/>
      <c r="M128" s="142"/>
      <c r="N128" s="142"/>
      <c r="O128" s="104"/>
      <c r="P128" s="104"/>
    </row>
    <row r="129" spans="1:16" s="177" customFormat="1" x14ac:dyDescent="0.2">
      <c r="A129" s="178"/>
      <c r="B129" s="179"/>
      <c r="C129" s="104"/>
      <c r="D129" s="137"/>
      <c r="E129" s="142"/>
      <c r="F129" s="180"/>
      <c r="G129" s="104"/>
      <c r="H129" s="142"/>
      <c r="I129" s="142"/>
      <c r="J129" s="142"/>
      <c r="K129" s="142"/>
      <c r="L129" s="104"/>
      <c r="M129" s="142"/>
      <c r="N129" s="142"/>
      <c r="O129" s="104"/>
      <c r="P129" s="104"/>
    </row>
    <row r="130" spans="1:16" s="177" customFormat="1" x14ac:dyDescent="0.2">
      <c r="A130" s="178"/>
      <c r="B130" s="179"/>
      <c r="C130" s="72"/>
      <c r="D130" s="137"/>
      <c r="E130" s="137"/>
      <c r="F130" s="148"/>
      <c r="G130" s="104"/>
      <c r="H130" s="142"/>
      <c r="I130" s="142"/>
      <c r="J130" s="142"/>
      <c r="K130" s="142"/>
      <c r="L130" s="104"/>
      <c r="M130" s="142"/>
      <c r="N130" s="142"/>
      <c r="O130" s="104"/>
      <c r="P130" s="104"/>
    </row>
    <row r="131" spans="1:16" s="176" customFormat="1" x14ac:dyDescent="0.2">
      <c r="A131" s="178"/>
      <c r="B131" s="179"/>
      <c r="C131" s="72"/>
      <c r="D131" s="137"/>
      <c r="E131" s="137"/>
      <c r="F131" s="148"/>
      <c r="G131" s="135"/>
      <c r="H131" s="136"/>
      <c r="I131" s="136"/>
      <c r="J131" s="136"/>
      <c r="K131" s="136"/>
      <c r="L131" s="135"/>
      <c r="M131" s="136"/>
      <c r="N131" s="136"/>
      <c r="O131" s="135"/>
      <c r="P131" s="135"/>
    </row>
    <row r="132" spans="1:16" s="177" customFormat="1" x14ac:dyDescent="0.2">
      <c r="A132" s="178"/>
      <c r="B132" s="181"/>
      <c r="C132" s="104"/>
      <c r="D132" s="142"/>
      <c r="E132" s="142"/>
      <c r="F132" s="180"/>
      <c r="G132" s="104"/>
      <c r="H132" s="142"/>
      <c r="I132" s="142"/>
      <c r="J132" s="142"/>
      <c r="K132" s="142"/>
      <c r="L132" s="104"/>
      <c r="M132" s="142"/>
      <c r="N132" s="142"/>
      <c r="O132" s="104"/>
      <c r="P132" s="104"/>
    </row>
    <row r="133" spans="1:16" s="177" customFormat="1" x14ac:dyDescent="0.2">
      <c r="A133" s="178"/>
      <c r="B133" s="179"/>
      <c r="C133" s="72"/>
      <c r="D133" s="137"/>
      <c r="E133" s="137"/>
      <c r="F133" s="148"/>
      <c r="G133" s="104"/>
      <c r="H133" s="142"/>
      <c r="I133" s="142"/>
      <c r="J133" s="142"/>
      <c r="K133" s="142"/>
      <c r="L133" s="104"/>
      <c r="M133" s="142"/>
      <c r="N133" s="142"/>
      <c r="O133" s="104"/>
      <c r="P133" s="104"/>
    </row>
    <row r="134" spans="1:16" s="177" customFormat="1" x14ac:dyDescent="0.2">
      <c r="A134" s="178"/>
      <c r="B134" s="181"/>
      <c r="C134" s="104"/>
      <c r="D134" s="142"/>
      <c r="E134" s="142"/>
      <c r="F134" s="180"/>
      <c r="G134" s="104"/>
      <c r="H134" s="142"/>
      <c r="I134" s="142"/>
      <c r="J134" s="142"/>
      <c r="K134" s="142"/>
      <c r="L134" s="104"/>
      <c r="M134" s="142"/>
      <c r="N134" s="142"/>
      <c r="O134" s="104"/>
      <c r="P134" s="104"/>
    </row>
    <row r="135" spans="1:16" s="177" customFormat="1" x14ac:dyDescent="0.2">
      <c r="A135" s="178"/>
      <c r="B135" s="181"/>
      <c r="C135" s="104"/>
      <c r="D135" s="142"/>
      <c r="E135" s="142"/>
      <c r="F135" s="180"/>
      <c r="G135" s="104"/>
      <c r="H135" s="142"/>
      <c r="I135" s="142"/>
      <c r="J135" s="142"/>
      <c r="K135" s="142"/>
      <c r="L135" s="104"/>
      <c r="M135" s="142"/>
      <c r="N135" s="142"/>
      <c r="O135" s="104"/>
      <c r="P135" s="104"/>
    </row>
    <row r="136" spans="1:16" s="177" customFormat="1" x14ac:dyDescent="0.2">
      <c r="A136" s="178"/>
      <c r="B136" s="179"/>
      <c r="C136" s="72"/>
      <c r="D136" s="137"/>
      <c r="E136" s="137"/>
      <c r="F136" s="148"/>
      <c r="G136" s="104"/>
      <c r="H136" s="142"/>
      <c r="I136" s="142"/>
      <c r="J136" s="142"/>
      <c r="K136" s="142"/>
      <c r="L136" s="104"/>
      <c r="M136" s="142"/>
      <c r="N136" s="142"/>
      <c r="O136" s="104"/>
      <c r="P136" s="104"/>
    </row>
    <row r="137" spans="1:16" s="177" customFormat="1" x14ac:dyDescent="0.2">
      <c r="A137" s="178"/>
      <c r="B137" s="179"/>
      <c r="C137" s="72"/>
      <c r="D137" s="137"/>
      <c r="E137" s="137"/>
      <c r="F137" s="148"/>
      <c r="G137" s="104"/>
      <c r="H137" s="142"/>
      <c r="I137" s="142"/>
      <c r="J137" s="142"/>
      <c r="K137" s="142"/>
      <c r="L137" s="104"/>
      <c r="M137" s="142"/>
      <c r="N137" s="142"/>
      <c r="O137" s="104"/>
      <c r="P137" s="104"/>
    </row>
    <row r="138" spans="1:16" s="177" customFormat="1" x14ac:dyDescent="0.2">
      <c r="A138" s="178"/>
      <c r="B138" s="179"/>
      <c r="C138" s="72"/>
      <c r="D138" s="137"/>
      <c r="E138" s="137"/>
      <c r="F138" s="148"/>
      <c r="G138" s="104"/>
      <c r="H138" s="142"/>
      <c r="I138" s="142"/>
      <c r="J138" s="142"/>
      <c r="K138" s="142"/>
      <c r="L138" s="104"/>
      <c r="M138" s="142"/>
      <c r="N138" s="142"/>
      <c r="O138" s="104"/>
      <c r="P138" s="104"/>
    </row>
    <row r="139" spans="1:16" s="177" customFormat="1" x14ac:dyDescent="0.2">
      <c r="A139" s="178"/>
      <c r="B139" s="179"/>
      <c r="C139" s="72"/>
      <c r="D139" s="137"/>
      <c r="E139" s="137"/>
      <c r="F139" s="148"/>
      <c r="G139" s="104"/>
      <c r="H139" s="142"/>
      <c r="I139" s="142"/>
      <c r="J139" s="142"/>
      <c r="K139" s="142"/>
      <c r="L139" s="104"/>
      <c r="M139" s="142"/>
      <c r="N139" s="142"/>
      <c r="O139" s="104"/>
      <c r="P139" s="104"/>
    </row>
    <row r="140" spans="1:16" s="177" customFormat="1" x14ac:dyDescent="0.2">
      <c r="A140" s="178"/>
      <c r="B140" s="179"/>
      <c r="C140" s="72"/>
      <c r="D140" s="137"/>
      <c r="E140" s="137"/>
      <c r="F140" s="148"/>
      <c r="G140" s="104"/>
      <c r="H140" s="142"/>
      <c r="I140" s="142"/>
      <c r="J140" s="142"/>
      <c r="K140" s="142"/>
      <c r="L140" s="104"/>
      <c r="M140" s="142"/>
      <c r="N140" s="142"/>
      <c r="O140" s="104"/>
      <c r="P140" s="104"/>
    </row>
    <row r="141" spans="1:16" s="177" customFormat="1" x14ac:dyDescent="0.2">
      <c r="A141" s="178"/>
      <c r="B141" s="181"/>
      <c r="C141" s="104"/>
      <c r="D141" s="142"/>
      <c r="E141" s="142"/>
      <c r="F141" s="180"/>
      <c r="G141" s="104"/>
      <c r="H141" s="142"/>
      <c r="I141" s="142"/>
      <c r="J141" s="142"/>
      <c r="K141" s="142"/>
      <c r="L141" s="104"/>
      <c r="M141" s="142"/>
      <c r="N141" s="142"/>
      <c r="O141" s="104"/>
      <c r="P141" s="104"/>
    </row>
    <row r="142" spans="1:16" s="177" customFormat="1" x14ac:dyDescent="0.2">
      <c r="A142" s="178"/>
      <c r="B142" s="179"/>
      <c r="C142" s="72"/>
      <c r="D142" s="137"/>
      <c r="E142" s="137"/>
      <c r="F142" s="148"/>
      <c r="G142" s="104"/>
      <c r="H142" s="142"/>
      <c r="I142" s="142"/>
      <c r="J142" s="142"/>
      <c r="K142" s="142"/>
      <c r="L142" s="104"/>
      <c r="M142" s="142"/>
      <c r="N142" s="142"/>
      <c r="O142" s="104"/>
      <c r="P142" s="104"/>
    </row>
    <row r="143" spans="1:16" s="177" customFormat="1" x14ac:dyDescent="0.2">
      <c r="A143" s="178"/>
      <c r="B143" s="181"/>
      <c r="C143" s="104"/>
      <c r="D143" s="142"/>
      <c r="E143" s="142"/>
      <c r="F143" s="180"/>
      <c r="G143" s="104"/>
      <c r="H143" s="142"/>
      <c r="I143" s="142"/>
      <c r="J143" s="142"/>
      <c r="K143" s="142"/>
      <c r="L143" s="104"/>
      <c r="M143" s="142"/>
      <c r="N143" s="142"/>
      <c r="O143" s="104"/>
      <c r="P143" s="104"/>
    </row>
    <row r="144" spans="1:16" s="177" customFormat="1" x14ac:dyDescent="0.2">
      <c r="A144" s="178"/>
      <c r="B144" s="181"/>
      <c r="C144" s="104"/>
      <c r="D144" s="142"/>
      <c r="E144" s="142"/>
      <c r="F144" s="180"/>
      <c r="G144" s="104"/>
      <c r="H144" s="142"/>
      <c r="I144" s="142"/>
      <c r="J144" s="142"/>
      <c r="K144" s="142"/>
      <c r="L144" s="104"/>
      <c r="M144" s="142"/>
      <c r="N144" s="142"/>
      <c r="O144" s="104"/>
      <c r="P144" s="104"/>
    </row>
    <row r="145" spans="1:16" s="177" customFormat="1" x14ac:dyDescent="0.2">
      <c r="A145" s="178"/>
      <c r="B145" s="181"/>
      <c r="C145" s="72"/>
      <c r="D145" s="137"/>
      <c r="E145" s="137"/>
      <c r="F145" s="148"/>
      <c r="G145" s="104"/>
      <c r="H145" s="142"/>
      <c r="I145" s="142"/>
      <c r="J145" s="142"/>
      <c r="K145" s="142"/>
      <c r="L145" s="104"/>
      <c r="M145" s="142"/>
      <c r="N145" s="142"/>
      <c r="O145" s="104"/>
      <c r="P145" s="104"/>
    </row>
    <row r="146" spans="1:16" s="177" customFormat="1" x14ac:dyDescent="0.2">
      <c r="A146" s="178"/>
      <c r="B146" s="181"/>
      <c r="C146" s="104"/>
      <c r="D146" s="142"/>
      <c r="E146" s="142"/>
      <c r="F146" s="180"/>
      <c r="G146" s="104"/>
      <c r="H146" s="142"/>
      <c r="I146" s="142"/>
      <c r="J146" s="142"/>
      <c r="K146" s="142"/>
      <c r="L146" s="104"/>
      <c r="M146" s="142"/>
      <c r="N146" s="142"/>
      <c r="O146" s="104"/>
      <c r="P146" s="104"/>
    </row>
    <row r="147" spans="1:16" s="177" customFormat="1" x14ac:dyDescent="0.2">
      <c r="A147" s="178"/>
      <c r="B147" s="179"/>
      <c r="C147" s="72"/>
      <c r="D147" s="137"/>
      <c r="E147" s="137"/>
      <c r="F147" s="148"/>
      <c r="G147" s="104"/>
      <c r="H147" s="142"/>
      <c r="I147" s="142"/>
      <c r="J147" s="142"/>
      <c r="K147" s="142"/>
      <c r="L147" s="104"/>
      <c r="M147" s="142"/>
      <c r="N147" s="142"/>
      <c r="O147" s="104"/>
      <c r="P147" s="104"/>
    </row>
    <row r="148" spans="1:16" s="177" customFormat="1" x14ac:dyDescent="0.2">
      <c r="A148" s="178"/>
      <c r="B148" s="181"/>
      <c r="C148" s="104"/>
      <c r="D148" s="142"/>
      <c r="E148" s="142"/>
      <c r="F148" s="180"/>
      <c r="G148" s="104"/>
      <c r="H148" s="142"/>
      <c r="I148" s="142"/>
      <c r="J148" s="142"/>
      <c r="K148" s="142"/>
      <c r="L148" s="104"/>
      <c r="M148" s="142"/>
      <c r="N148" s="142"/>
      <c r="O148" s="104"/>
      <c r="P148" s="104"/>
    </row>
    <row r="149" spans="1:16" s="177" customFormat="1" x14ac:dyDescent="0.2">
      <c r="A149" s="178"/>
      <c r="B149" s="181"/>
      <c r="C149" s="104"/>
      <c r="D149" s="142"/>
      <c r="E149" s="142"/>
      <c r="F149" s="180"/>
      <c r="G149" s="104"/>
      <c r="H149" s="142"/>
      <c r="I149" s="142"/>
      <c r="J149" s="142"/>
      <c r="K149" s="142"/>
      <c r="L149" s="104"/>
      <c r="M149" s="142"/>
      <c r="N149" s="142"/>
      <c r="O149" s="104"/>
      <c r="P149" s="104"/>
    </row>
    <row r="150" spans="1:16" s="177" customFormat="1" x14ac:dyDescent="0.2">
      <c r="A150" s="178"/>
      <c r="B150" s="181"/>
      <c r="C150" s="72"/>
      <c r="D150" s="137"/>
      <c r="E150" s="137"/>
      <c r="F150" s="148"/>
      <c r="G150" s="104"/>
      <c r="H150" s="142"/>
      <c r="I150" s="142"/>
      <c r="J150" s="142"/>
      <c r="K150" s="142"/>
      <c r="L150" s="104"/>
      <c r="M150" s="142"/>
      <c r="N150" s="142"/>
      <c r="O150" s="104"/>
      <c r="P150" s="104"/>
    </row>
    <row r="151" spans="1:16" s="177" customFormat="1" x14ac:dyDescent="0.2">
      <c r="A151" s="178"/>
      <c r="B151" s="181"/>
      <c r="C151" s="72"/>
      <c r="D151" s="137"/>
      <c r="E151" s="137"/>
      <c r="F151" s="148"/>
      <c r="G151" s="104"/>
      <c r="H151" s="142"/>
      <c r="I151" s="142"/>
      <c r="J151" s="142"/>
      <c r="K151" s="142"/>
      <c r="L151" s="104"/>
      <c r="M151" s="142"/>
      <c r="N151" s="142"/>
      <c r="O151" s="104"/>
      <c r="P151" s="104"/>
    </row>
    <row r="152" spans="1:16" s="177" customFormat="1" x14ac:dyDescent="0.2">
      <c r="A152" s="178"/>
      <c r="B152" s="181"/>
      <c r="C152" s="72"/>
      <c r="D152" s="137"/>
      <c r="E152" s="137"/>
      <c r="F152" s="148"/>
      <c r="G152" s="104"/>
      <c r="H152" s="142"/>
      <c r="I152" s="142"/>
      <c r="J152" s="142"/>
      <c r="K152" s="142"/>
      <c r="L152" s="104"/>
      <c r="M152" s="142"/>
      <c r="N152" s="142"/>
      <c r="O152" s="104"/>
      <c r="P152" s="104"/>
    </row>
    <row r="153" spans="1:16" s="177" customFormat="1" x14ac:dyDescent="0.2">
      <c r="A153" s="178"/>
      <c r="B153" s="181"/>
      <c r="C153" s="72"/>
      <c r="D153" s="137"/>
      <c r="E153" s="137"/>
      <c r="F153" s="148"/>
      <c r="G153" s="104"/>
      <c r="H153" s="142"/>
      <c r="I153" s="142"/>
      <c r="J153" s="142"/>
      <c r="K153" s="142"/>
      <c r="L153" s="104"/>
      <c r="M153" s="142"/>
      <c r="N153" s="142"/>
      <c r="O153" s="104"/>
      <c r="P153" s="104"/>
    </row>
    <row r="154" spans="1:16" s="177" customFormat="1" x14ac:dyDescent="0.2">
      <c r="A154" s="178"/>
      <c r="B154" s="181"/>
      <c r="C154" s="104"/>
      <c r="D154" s="142"/>
      <c r="E154" s="142"/>
      <c r="F154" s="180"/>
      <c r="G154" s="104"/>
      <c r="H154" s="142"/>
      <c r="I154" s="142"/>
      <c r="J154" s="142"/>
      <c r="K154" s="142"/>
      <c r="L154" s="104"/>
      <c r="M154" s="142"/>
      <c r="N154" s="142"/>
      <c r="O154" s="104"/>
      <c r="P154" s="104"/>
    </row>
    <row r="155" spans="1:16" s="177" customFormat="1" x14ac:dyDescent="0.2">
      <c r="A155" s="178"/>
      <c r="B155" s="181"/>
      <c r="C155" s="104"/>
      <c r="D155" s="142"/>
      <c r="E155" s="142"/>
      <c r="F155" s="180"/>
      <c r="G155" s="104"/>
      <c r="H155" s="142"/>
      <c r="I155" s="142"/>
      <c r="J155" s="142"/>
      <c r="K155" s="142"/>
      <c r="L155" s="104"/>
      <c r="M155" s="142"/>
      <c r="N155" s="142"/>
      <c r="O155" s="104"/>
      <c r="P155" s="104"/>
    </row>
    <row r="156" spans="1:16" s="177" customFormat="1" x14ac:dyDescent="0.2">
      <c r="A156" s="178"/>
      <c r="B156" s="179"/>
      <c r="C156" s="72"/>
      <c r="D156" s="137"/>
      <c r="E156" s="137"/>
      <c r="F156" s="148"/>
      <c r="G156" s="104"/>
      <c r="H156" s="142"/>
      <c r="I156" s="142"/>
      <c r="J156" s="142"/>
      <c r="K156" s="142"/>
      <c r="L156" s="104"/>
      <c r="M156" s="142"/>
      <c r="N156" s="142"/>
      <c r="O156" s="104"/>
      <c r="P156" s="104"/>
    </row>
    <row r="157" spans="1:16" s="177" customFormat="1" x14ac:dyDescent="0.2">
      <c r="A157" s="178"/>
      <c r="B157" s="181"/>
      <c r="C157" s="104"/>
      <c r="D157" s="142"/>
      <c r="E157" s="142"/>
      <c r="F157" s="180"/>
      <c r="G157" s="104"/>
      <c r="H157" s="142"/>
      <c r="I157" s="142"/>
      <c r="J157" s="142"/>
      <c r="K157" s="142"/>
      <c r="L157" s="104"/>
      <c r="M157" s="142"/>
      <c r="N157" s="142"/>
      <c r="O157" s="104"/>
      <c r="P157" s="104"/>
    </row>
    <row r="158" spans="1:16" s="176" customFormat="1" x14ac:dyDescent="0.2">
      <c r="A158" s="178"/>
      <c r="B158" s="179"/>
      <c r="C158" s="72"/>
      <c r="D158" s="137"/>
      <c r="E158" s="137"/>
      <c r="F158" s="148"/>
      <c r="G158" s="148"/>
      <c r="H158" s="136"/>
      <c r="I158" s="136"/>
      <c r="J158" s="136"/>
      <c r="K158" s="136"/>
      <c r="L158" s="135"/>
      <c r="M158" s="136"/>
      <c r="N158" s="136"/>
      <c r="O158" s="135"/>
      <c r="P158" s="135"/>
    </row>
    <row r="159" spans="1:16" s="176" customFormat="1" x14ac:dyDescent="0.2">
      <c r="A159" s="178"/>
      <c r="B159" s="179"/>
      <c r="C159" s="72"/>
      <c r="D159" s="137"/>
      <c r="E159" s="137"/>
      <c r="F159" s="148"/>
      <c r="G159" s="148"/>
      <c r="H159" s="136"/>
      <c r="I159" s="136"/>
      <c r="J159" s="136"/>
      <c r="K159" s="136"/>
      <c r="L159" s="135"/>
      <c r="M159" s="136"/>
      <c r="N159" s="136"/>
      <c r="O159" s="135"/>
      <c r="P159" s="135"/>
    </row>
    <row r="160" spans="1:16" s="177" customFormat="1" x14ac:dyDescent="0.2">
      <c r="A160" s="178"/>
      <c r="B160" s="181"/>
      <c r="C160" s="104"/>
      <c r="D160" s="142"/>
      <c r="E160" s="142"/>
      <c r="F160" s="180"/>
      <c r="G160" s="104"/>
      <c r="H160" s="142"/>
      <c r="I160" s="142"/>
      <c r="J160" s="142"/>
      <c r="K160" s="142"/>
      <c r="L160" s="104"/>
      <c r="M160" s="142"/>
      <c r="N160" s="142"/>
      <c r="O160" s="104"/>
      <c r="P160" s="104"/>
    </row>
    <row r="161" spans="1:16" s="177" customFormat="1" x14ac:dyDescent="0.2">
      <c r="A161" s="178"/>
      <c r="B161" s="179"/>
      <c r="C161" s="72"/>
      <c r="D161" s="137"/>
      <c r="E161" s="137"/>
      <c r="F161" s="148"/>
      <c r="G161" s="104"/>
      <c r="H161" s="142"/>
      <c r="I161" s="142"/>
      <c r="J161" s="142"/>
      <c r="K161" s="142"/>
      <c r="L161" s="104"/>
      <c r="M161" s="142"/>
      <c r="N161" s="142"/>
      <c r="O161" s="104"/>
      <c r="P161" s="104"/>
    </row>
    <row r="162" spans="1:16" s="177" customFormat="1" x14ac:dyDescent="0.2">
      <c r="A162" s="178"/>
      <c r="B162" s="181"/>
      <c r="C162" s="104"/>
      <c r="D162" s="142"/>
      <c r="E162" s="142"/>
      <c r="F162" s="180"/>
      <c r="G162" s="104"/>
      <c r="H162" s="142"/>
      <c r="I162" s="142"/>
      <c r="J162" s="142"/>
      <c r="K162" s="142"/>
      <c r="L162" s="104"/>
      <c r="M162" s="142"/>
      <c r="N162" s="142"/>
      <c r="O162" s="104"/>
      <c r="P162" s="104"/>
    </row>
    <row r="163" spans="1:16" s="176" customFormat="1" x14ac:dyDescent="0.2">
      <c r="A163" s="178"/>
      <c r="B163" s="182"/>
      <c r="C163" s="104"/>
      <c r="D163" s="142"/>
      <c r="E163" s="142"/>
      <c r="F163" s="180"/>
      <c r="G163" s="136"/>
      <c r="H163" s="136"/>
      <c r="I163" s="136"/>
      <c r="J163" s="136"/>
      <c r="K163" s="136"/>
      <c r="L163" s="135"/>
      <c r="M163" s="136"/>
      <c r="N163" s="136"/>
      <c r="O163" s="135"/>
      <c r="P163" s="135"/>
    </row>
    <row r="164" spans="1:16" s="176" customFormat="1" x14ac:dyDescent="0.2">
      <c r="A164" s="178"/>
      <c r="B164" s="179"/>
      <c r="C164" s="72"/>
      <c r="D164" s="137"/>
      <c r="E164" s="137"/>
      <c r="F164" s="148"/>
      <c r="G164" s="135"/>
      <c r="H164" s="136"/>
      <c r="I164" s="136"/>
      <c r="J164" s="136"/>
      <c r="K164" s="136"/>
      <c r="L164" s="135"/>
      <c r="M164" s="136"/>
      <c r="N164" s="136"/>
      <c r="O164" s="135"/>
      <c r="P164" s="135"/>
    </row>
    <row r="165" spans="1:16" s="176" customFormat="1" x14ac:dyDescent="0.2">
      <c r="A165" s="178"/>
      <c r="B165" s="182"/>
      <c r="C165" s="104"/>
      <c r="D165" s="142"/>
      <c r="E165" s="142"/>
      <c r="F165" s="180"/>
      <c r="G165" s="135"/>
      <c r="H165" s="136"/>
      <c r="I165" s="136"/>
      <c r="J165" s="136"/>
      <c r="K165" s="136"/>
      <c r="L165" s="135"/>
      <c r="M165" s="136"/>
      <c r="N165" s="136"/>
      <c r="O165" s="135"/>
      <c r="P165" s="135"/>
    </row>
    <row r="166" spans="1:16" s="176" customFormat="1" x14ac:dyDescent="0.2">
      <c r="A166" s="178"/>
      <c r="B166" s="179"/>
      <c r="C166" s="72"/>
      <c r="D166" s="137"/>
      <c r="E166" s="137"/>
      <c r="F166" s="148"/>
      <c r="G166" s="136"/>
      <c r="H166" s="136"/>
      <c r="I166" s="136"/>
      <c r="J166" s="136"/>
      <c r="K166" s="136"/>
      <c r="L166" s="135"/>
      <c r="M166" s="136"/>
      <c r="N166" s="136"/>
      <c r="O166" s="135"/>
      <c r="P166" s="135"/>
    </row>
    <row r="167" spans="1:16" s="176" customFormat="1" x14ac:dyDescent="0.2">
      <c r="A167" s="178"/>
      <c r="B167" s="179"/>
      <c r="C167" s="72"/>
      <c r="D167" s="137"/>
      <c r="E167" s="137"/>
      <c r="F167" s="148"/>
      <c r="G167" s="136"/>
      <c r="H167" s="136"/>
      <c r="I167" s="136"/>
      <c r="J167" s="136"/>
      <c r="K167" s="136"/>
      <c r="L167" s="135"/>
      <c r="M167" s="136"/>
      <c r="N167" s="136"/>
      <c r="O167" s="135"/>
      <c r="P167" s="135"/>
    </row>
    <row r="168" spans="1:16" s="177" customFormat="1" x14ac:dyDescent="0.2">
      <c r="A168" s="178"/>
      <c r="B168" s="181"/>
      <c r="C168" s="104"/>
      <c r="D168" s="142"/>
      <c r="E168" s="142"/>
      <c r="F168" s="180"/>
      <c r="G168" s="104"/>
      <c r="H168" s="142"/>
      <c r="I168" s="142"/>
      <c r="J168" s="142"/>
      <c r="K168" s="142"/>
      <c r="L168" s="104"/>
      <c r="M168" s="142"/>
      <c r="N168" s="142"/>
      <c r="O168" s="104"/>
      <c r="P168" s="104"/>
    </row>
    <row r="169" spans="1:16" s="177" customFormat="1" x14ac:dyDescent="0.2">
      <c r="A169" s="178"/>
      <c r="B169" s="181"/>
      <c r="C169" s="104"/>
      <c r="D169" s="142"/>
      <c r="E169" s="142"/>
      <c r="F169" s="180"/>
      <c r="G169" s="104"/>
      <c r="H169" s="142"/>
      <c r="I169" s="142"/>
      <c r="J169" s="142"/>
      <c r="K169" s="142"/>
      <c r="L169" s="104"/>
      <c r="M169" s="142"/>
      <c r="N169" s="142"/>
      <c r="O169" s="104"/>
      <c r="P169" s="104"/>
    </row>
    <row r="170" spans="1:16" s="177" customFormat="1" x14ac:dyDescent="0.2">
      <c r="A170" s="178"/>
      <c r="B170" s="179"/>
      <c r="C170" s="72"/>
      <c r="D170" s="137"/>
      <c r="E170" s="137"/>
      <c r="F170" s="148"/>
      <c r="G170" s="104"/>
      <c r="H170" s="142"/>
      <c r="I170" s="142"/>
      <c r="J170" s="142"/>
      <c r="K170" s="142"/>
      <c r="L170" s="104"/>
      <c r="M170" s="142"/>
      <c r="N170" s="142"/>
      <c r="O170" s="104"/>
      <c r="P170" s="104"/>
    </row>
    <row r="171" spans="1:16" s="177" customFormat="1" x14ac:dyDescent="0.2">
      <c r="A171" s="178"/>
      <c r="B171" s="181"/>
      <c r="C171" s="104"/>
      <c r="D171" s="142"/>
      <c r="E171" s="142"/>
      <c r="F171" s="180"/>
      <c r="G171" s="104"/>
      <c r="H171" s="142"/>
      <c r="I171" s="142"/>
      <c r="J171" s="142"/>
      <c r="K171" s="142"/>
      <c r="L171" s="104"/>
      <c r="M171" s="142"/>
      <c r="N171" s="142"/>
      <c r="O171" s="104"/>
      <c r="P171" s="104"/>
    </row>
    <row r="172" spans="1:16" s="177" customFormat="1" x14ac:dyDescent="0.2">
      <c r="A172" s="178"/>
      <c r="B172" s="179"/>
      <c r="C172" s="72"/>
      <c r="D172" s="137"/>
      <c r="E172" s="137"/>
      <c r="F172" s="148"/>
      <c r="G172" s="104"/>
      <c r="H172" s="142"/>
      <c r="I172" s="142"/>
      <c r="J172" s="142"/>
      <c r="K172" s="142"/>
      <c r="L172" s="104"/>
      <c r="M172" s="142"/>
      <c r="N172" s="142"/>
      <c r="O172" s="104"/>
      <c r="P172" s="104"/>
    </row>
    <row r="173" spans="1:16" s="177" customFormat="1" x14ac:dyDescent="0.2">
      <c r="A173" s="178"/>
      <c r="B173" s="179"/>
      <c r="C173" s="72"/>
      <c r="D173" s="137"/>
      <c r="E173" s="137"/>
      <c r="F173" s="148"/>
      <c r="G173" s="104"/>
      <c r="H173" s="142"/>
      <c r="I173" s="142"/>
      <c r="J173" s="142"/>
      <c r="K173" s="142"/>
      <c r="L173" s="104"/>
      <c r="M173" s="142"/>
      <c r="N173" s="142"/>
      <c r="O173" s="104"/>
      <c r="P173" s="104"/>
    </row>
    <row r="174" spans="1:16" s="177" customFormat="1" x14ac:dyDescent="0.2">
      <c r="A174" s="178"/>
      <c r="B174" s="179"/>
      <c r="C174" s="72"/>
      <c r="D174" s="137"/>
      <c r="E174" s="137"/>
      <c r="F174" s="148"/>
      <c r="G174" s="104"/>
      <c r="H174" s="142"/>
      <c r="I174" s="142"/>
      <c r="J174" s="142"/>
      <c r="K174" s="142"/>
      <c r="L174" s="104"/>
      <c r="M174" s="142"/>
      <c r="N174" s="142"/>
      <c r="O174" s="104"/>
      <c r="P174" s="104"/>
    </row>
    <row r="175" spans="1:16" s="177" customFormat="1" x14ac:dyDescent="0.2">
      <c r="A175" s="178"/>
      <c r="B175" s="179"/>
      <c r="C175" s="72"/>
      <c r="D175" s="137"/>
      <c r="E175" s="137"/>
      <c r="F175" s="148"/>
      <c r="G175" s="104"/>
      <c r="H175" s="142"/>
      <c r="I175" s="142"/>
      <c r="J175" s="142"/>
      <c r="K175" s="142"/>
      <c r="L175" s="104"/>
      <c r="M175" s="142"/>
      <c r="N175" s="142"/>
      <c r="O175" s="104"/>
      <c r="P175" s="104"/>
    </row>
    <row r="176" spans="1:16" s="177" customFormat="1" x14ac:dyDescent="0.2">
      <c r="A176" s="178"/>
      <c r="B176" s="181"/>
      <c r="C176" s="104"/>
      <c r="D176" s="142"/>
      <c r="E176" s="142"/>
      <c r="F176" s="180"/>
      <c r="G176" s="104"/>
      <c r="H176" s="142"/>
      <c r="I176" s="142"/>
      <c r="J176" s="142"/>
      <c r="K176" s="142"/>
      <c r="L176" s="104"/>
      <c r="M176" s="142"/>
      <c r="N176" s="142"/>
      <c r="O176" s="104"/>
      <c r="P176" s="104"/>
    </row>
    <row r="177" spans="1:16" s="177" customFormat="1" x14ac:dyDescent="0.2">
      <c r="A177" s="178"/>
      <c r="B177" s="181"/>
      <c r="C177" s="104"/>
      <c r="D177" s="142"/>
      <c r="E177" s="142"/>
      <c r="F177" s="180"/>
      <c r="G177" s="104"/>
      <c r="H177" s="142"/>
      <c r="I177" s="142"/>
      <c r="J177" s="142"/>
      <c r="K177" s="142"/>
      <c r="L177" s="104"/>
      <c r="M177" s="142"/>
      <c r="N177" s="142"/>
      <c r="O177" s="104"/>
      <c r="P177" s="104"/>
    </row>
    <row r="178" spans="1:16" s="177" customFormat="1" x14ac:dyDescent="0.2">
      <c r="A178" s="178"/>
      <c r="B178" s="181"/>
      <c r="C178" s="72"/>
      <c r="D178" s="137"/>
      <c r="E178" s="137"/>
      <c r="F178" s="148"/>
      <c r="G178" s="104"/>
      <c r="H178" s="142"/>
      <c r="I178" s="142"/>
      <c r="J178" s="142"/>
      <c r="K178" s="142"/>
      <c r="L178" s="104"/>
      <c r="M178" s="142"/>
      <c r="N178" s="142"/>
      <c r="O178" s="104"/>
      <c r="P178" s="104"/>
    </row>
    <row r="179" spans="1:16" s="177" customFormat="1" x14ac:dyDescent="0.2">
      <c r="A179" s="178"/>
      <c r="B179" s="181"/>
      <c r="C179" s="104"/>
      <c r="D179" s="142"/>
      <c r="E179" s="142"/>
      <c r="F179" s="180"/>
      <c r="G179" s="104"/>
      <c r="H179" s="142"/>
      <c r="I179" s="142"/>
      <c r="J179" s="142"/>
      <c r="K179" s="142"/>
      <c r="L179" s="104"/>
      <c r="M179" s="142"/>
      <c r="N179" s="142"/>
      <c r="O179" s="104"/>
      <c r="P179" s="104"/>
    </row>
    <row r="180" spans="1:16" s="177" customFormat="1" x14ac:dyDescent="0.2">
      <c r="A180" s="178"/>
      <c r="B180" s="179"/>
      <c r="C180" s="72"/>
      <c r="D180" s="137"/>
      <c r="E180" s="137"/>
      <c r="F180" s="148"/>
      <c r="G180" s="104"/>
      <c r="H180" s="142"/>
      <c r="I180" s="142"/>
      <c r="J180" s="142"/>
      <c r="K180" s="142"/>
      <c r="L180" s="104"/>
      <c r="M180" s="142"/>
      <c r="N180" s="142"/>
      <c r="O180" s="104"/>
      <c r="P180" s="104"/>
    </row>
    <row r="181" spans="1:16" s="177" customFormat="1" x14ac:dyDescent="0.2">
      <c r="A181" s="178"/>
      <c r="B181" s="181"/>
      <c r="C181" s="104"/>
      <c r="D181" s="142"/>
      <c r="E181" s="142"/>
      <c r="F181" s="180"/>
      <c r="G181" s="104"/>
      <c r="H181" s="142"/>
      <c r="I181" s="142"/>
      <c r="J181" s="142"/>
      <c r="K181" s="142"/>
      <c r="L181" s="104"/>
      <c r="M181" s="142"/>
      <c r="N181" s="142"/>
      <c r="O181" s="104"/>
      <c r="P181" s="104"/>
    </row>
    <row r="182" spans="1:16" s="177" customFormat="1" x14ac:dyDescent="0.2">
      <c r="A182" s="178"/>
      <c r="B182" s="181"/>
      <c r="C182" s="104"/>
      <c r="D182" s="142"/>
      <c r="E182" s="142"/>
      <c r="F182" s="180"/>
      <c r="G182" s="104"/>
      <c r="H182" s="142"/>
      <c r="I182" s="142"/>
      <c r="J182" s="142"/>
      <c r="K182" s="142"/>
      <c r="L182" s="104"/>
      <c r="M182" s="142"/>
      <c r="N182" s="142"/>
      <c r="O182" s="104"/>
      <c r="P182" s="104"/>
    </row>
    <row r="183" spans="1:16" s="177" customFormat="1" x14ac:dyDescent="0.2">
      <c r="A183" s="178"/>
      <c r="B183" s="179"/>
      <c r="C183" s="72"/>
      <c r="D183" s="137"/>
      <c r="E183" s="137"/>
      <c r="F183" s="148"/>
      <c r="G183" s="104"/>
      <c r="H183" s="142"/>
      <c r="I183" s="142"/>
      <c r="J183" s="142"/>
      <c r="K183" s="142"/>
      <c r="L183" s="104"/>
      <c r="M183" s="142"/>
      <c r="N183" s="142"/>
      <c r="O183" s="104"/>
      <c r="P183" s="104"/>
    </row>
    <row r="184" spans="1:16" s="177" customFormat="1" x14ac:dyDescent="0.2">
      <c r="A184" s="178"/>
      <c r="B184" s="179"/>
      <c r="C184" s="72"/>
      <c r="D184" s="137"/>
      <c r="E184" s="137"/>
      <c r="F184" s="148"/>
      <c r="G184" s="104"/>
      <c r="H184" s="142"/>
      <c r="I184" s="142"/>
      <c r="J184" s="142"/>
      <c r="K184" s="142"/>
      <c r="L184" s="104"/>
      <c r="M184" s="142"/>
      <c r="N184" s="142"/>
      <c r="O184" s="104"/>
      <c r="P184" s="104"/>
    </row>
    <row r="185" spans="1:16" s="177" customFormat="1" x14ac:dyDescent="0.2">
      <c r="A185" s="178"/>
      <c r="B185" s="181"/>
      <c r="C185" s="104"/>
      <c r="D185" s="142"/>
      <c r="E185" s="142"/>
      <c r="F185" s="180"/>
      <c r="G185" s="104"/>
      <c r="H185" s="142"/>
      <c r="I185" s="142"/>
      <c r="J185" s="142"/>
      <c r="K185" s="142"/>
      <c r="L185" s="104"/>
      <c r="M185" s="142"/>
      <c r="N185" s="142"/>
      <c r="O185" s="104"/>
      <c r="P185" s="104"/>
    </row>
    <row r="186" spans="1:16" s="177" customFormat="1" x14ac:dyDescent="0.2">
      <c r="A186" s="178"/>
      <c r="B186" s="179"/>
      <c r="C186" s="72"/>
      <c r="D186" s="137"/>
      <c r="E186" s="137"/>
      <c r="F186" s="148"/>
      <c r="G186" s="104"/>
      <c r="H186" s="142"/>
      <c r="I186" s="142"/>
      <c r="J186" s="142"/>
      <c r="K186" s="142"/>
      <c r="L186" s="104"/>
      <c r="M186" s="142"/>
      <c r="N186" s="142"/>
      <c r="O186" s="104"/>
      <c r="P186" s="104"/>
    </row>
    <row r="187" spans="1:16" s="177" customFormat="1" x14ac:dyDescent="0.2">
      <c r="A187" s="178"/>
      <c r="B187" s="179"/>
      <c r="C187" s="72"/>
      <c r="D187" s="137"/>
      <c r="E187" s="137"/>
      <c r="F187" s="148"/>
      <c r="G187" s="104"/>
      <c r="H187" s="142"/>
      <c r="I187" s="142"/>
      <c r="J187" s="142"/>
      <c r="K187" s="142"/>
      <c r="L187" s="104"/>
      <c r="M187" s="142"/>
      <c r="N187" s="142"/>
      <c r="O187" s="104"/>
      <c r="P187" s="104"/>
    </row>
    <row r="188" spans="1:16" s="177" customFormat="1" x14ac:dyDescent="0.2">
      <c r="A188" s="178"/>
      <c r="B188" s="179"/>
      <c r="C188" s="72"/>
      <c r="D188" s="137"/>
      <c r="E188" s="137"/>
      <c r="F188" s="148"/>
      <c r="G188" s="104"/>
      <c r="H188" s="142"/>
      <c r="I188" s="142"/>
      <c r="J188" s="142"/>
      <c r="K188" s="142"/>
      <c r="L188" s="104"/>
      <c r="M188" s="142"/>
      <c r="N188" s="142"/>
      <c r="O188" s="104"/>
      <c r="P188" s="104"/>
    </row>
    <row r="189" spans="1:16" s="177" customFormat="1" x14ac:dyDescent="0.2">
      <c r="A189" s="178"/>
      <c r="B189" s="181"/>
      <c r="C189" s="104"/>
      <c r="D189" s="142"/>
      <c r="E189" s="142"/>
      <c r="F189" s="180"/>
      <c r="G189" s="104"/>
      <c r="H189" s="142"/>
      <c r="I189" s="142"/>
      <c r="J189" s="142"/>
      <c r="K189" s="142"/>
      <c r="L189" s="104"/>
      <c r="M189" s="142"/>
      <c r="N189" s="142"/>
      <c r="O189" s="104"/>
      <c r="P189" s="104"/>
    </row>
    <row r="190" spans="1:16" s="177" customFormat="1" x14ac:dyDescent="0.2">
      <c r="A190" s="178"/>
      <c r="B190" s="181"/>
      <c r="C190" s="104"/>
      <c r="D190" s="142"/>
      <c r="E190" s="142"/>
      <c r="F190" s="180"/>
      <c r="G190" s="104"/>
      <c r="H190" s="142"/>
      <c r="I190" s="142"/>
      <c r="J190" s="142"/>
      <c r="K190" s="142"/>
      <c r="L190" s="104"/>
      <c r="M190" s="142"/>
      <c r="N190" s="142"/>
      <c r="O190" s="104"/>
      <c r="P190" s="104"/>
    </row>
    <row r="191" spans="1:16" s="176" customFormat="1" x14ac:dyDescent="0.2">
      <c r="A191" s="178"/>
      <c r="B191" s="179"/>
      <c r="C191" s="72"/>
      <c r="D191" s="137"/>
      <c r="E191" s="137"/>
      <c r="F191" s="148"/>
      <c r="G191" s="135"/>
      <c r="H191" s="136"/>
      <c r="I191" s="136"/>
      <c r="J191" s="136"/>
      <c r="K191" s="136"/>
      <c r="L191" s="135"/>
      <c r="M191" s="136"/>
      <c r="N191" s="136"/>
      <c r="O191" s="135"/>
      <c r="P191" s="135"/>
    </row>
    <row r="192" spans="1:16" s="176" customFormat="1" x14ac:dyDescent="0.2">
      <c r="A192" s="178"/>
      <c r="B192" s="179"/>
      <c r="C192" s="72"/>
      <c r="D192" s="137"/>
      <c r="E192" s="137"/>
      <c r="F192" s="148"/>
      <c r="G192" s="135"/>
      <c r="H192" s="136"/>
      <c r="I192" s="136"/>
      <c r="J192" s="136"/>
      <c r="K192" s="136"/>
      <c r="L192" s="135"/>
      <c r="M192" s="136"/>
      <c r="N192" s="136"/>
      <c r="O192" s="135"/>
      <c r="P192" s="135"/>
    </row>
    <row r="193" spans="1:16" s="176" customFormat="1" x14ac:dyDescent="0.2">
      <c r="A193" s="178"/>
      <c r="B193" s="179"/>
      <c r="C193" s="72"/>
      <c r="D193" s="137"/>
      <c r="E193" s="137"/>
      <c r="F193" s="148"/>
      <c r="G193" s="135"/>
      <c r="H193" s="136"/>
      <c r="I193" s="136"/>
      <c r="J193" s="136"/>
      <c r="K193" s="136"/>
      <c r="L193" s="135"/>
      <c r="M193" s="136"/>
      <c r="N193" s="136"/>
      <c r="O193" s="135"/>
      <c r="P193" s="135"/>
    </row>
    <row r="194" spans="1:16" s="177" customFormat="1" x14ac:dyDescent="0.2">
      <c r="A194" s="178"/>
      <c r="B194" s="181"/>
      <c r="C194" s="104"/>
      <c r="D194" s="142"/>
      <c r="E194" s="142"/>
      <c r="F194" s="180"/>
      <c r="G194" s="104"/>
      <c r="H194" s="142"/>
      <c r="I194" s="142"/>
      <c r="J194" s="142"/>
      <c r="K194" s="142"/>
      <c r="L194" s="104"/>
      <c r="M194" s="142"/>
      <c r="N194" s="142"/>
      <c r="O194" s="104"/>
      <c r="P194" s="104"/>
    </row>
    <row r="195" spans="1:16" s="177" customFormat="1" x14ac:dyDescent="0.2">
      <c r="A195" s="178"/>
      <c r="B195" s="181"/>
      <c r="C195" s="104"/>
      <c r="D195" s="142"/>
      <c r="E195" s="142"/>
      <c r="F195" s="180"/>
      <c r="G195" s="104"/>
      <c r="H195" s="142"/>
      <c r="I195" s="142"/>
      <c r="J195" s="142"/>
      <c r="K195" s="142"/>
      <c r="L195" s="104"/>
      <c r="M195" s="142"/>
      <c r="N195" s="142"/>
      <c r="O195" s="104"/>
      <c r="P195" s="104"/>
    </row>
    <row r="196" spans="1:16" s="177" customFormat="1" x14ac:dyDescent="0.2">
      <c r="A196" s="178"/>
      <c r="B196" s="179"/>
      <c r="C196" s="72"/>
      <c r="D196" s="137"/>
      <c r="E196" s="137"/>
      <c r="F196" s="148"/>
      <c r="G196" s="104"/>
      <c r="H196" s="142"/>
      <c r="I196" s="142"/>
      <c r="J196" s="142"/>
      <c r="K196" s="142"/>
      <c r="L196" s="104"/>
      <c r="M196" s="142"/>
      <c r="N196" s="142"/>
      <c r="O196" s="104"/>
      <c r="P196" s="104"/>
    </row>
    <row r="197" spans="1:16" s="177" customFormat="1" x14ac:dyDescent="0.2">
      <c r="A197" s="178"/>
      <c r="B197" s="179"/>
      <c r="C197" s="72"/>
      <c r="D197" s="137"/>
      <c r="E197" s="137"/>
      <c r="F197" s="148"/>
      <c r="G197" s="104"/>
      <c r="H197" s="142"/>
      <c r="I197" s="142"/>
      <c r="J197" s="142"/>
      <c r="K197" s="142"/>
      <c r="L197" s="104"/>
      <c r="M197" s="142"/>
      <c r="N197" s="142"/>
      <c r="O197" s="104"/>
      <c r="P197" s="104"/>
    </row>
    <row r="198" spans="1:16" s="177" customFormat="1" x14ac:dyDescent="0.2">
      <c r="A198" s="178"/>
      <c r="B198" s="181"/>
      <c r="C198" s="104"/>
      <c r="D198" s="142"/>
      <c r="E198" s="142"/>
      <c r="F198" s="180"/>
      <c r="G198" s="104"/>
      <c r="H198" s="142"/>
      <c r="I198" s="142"/>
      <c r="J198" s="142"/>
      <c r="K198" s="142"/>
      <c r="L198" s="104"/>
      <c r="M198" s="142"/>
      <c r="N198" s="142"/>
      <c r="O198" s="104"/>
      <c r="P198" s="104"/>
    </row>
    <row r="199" spans="1:16" s="177" customFormat="1" x14ac:dyDescent="0.2">
      <c r="A199" s="178"/>
      <c r="B199" s="179"/>
      <c r="C199" s="72"/>
      <c r="D199" s="137"/>
      <c r="E199" s="137"/>
      <c r="F199" s="148"/>
      <c r="G199" s="104"/>
      <c r="H199" s="142"/>
      <c r="I199" s="142"/>
      <c r="J199" s="142"/>
      <c r="K199" s="142"/>
      <c r="L199" s="104"/>
      <c r="M199" s="142"/>
      <c r="N199" s="142"/>
      <c r="O199" s="104"/>
      <c r="P199" s="104"/>
    </row>
    <row r="200" spans="1:16" s="177" customFormat="1" x14ac:dyDescent="0.2">
      <c r="A200" s="178"/>
      <c r="B200" s="181"/>
      <c r="C200" s="104"/>
      <c r="D200" s="142"/>
      <c r="E200" s="142"/>
      <c r="F200" s="180"/>
      <c r="G200" s="104"/>
      <c r="H200" s="142"/>
      <c r="I200" s="142"/>
      <c r="J200" s="142"/>
      <c r="K200" s="142"/>
      <c r="L200" s="104"/>
      <c r="M200" s="142"/>
      <c r="N200" s="142"/>
      <c r="O200" s="104"/>
      <c r="P200" s="104"/>
    </row>
    <row r="201" spans="1:16" s="177" customFormat="1" x14ac:dyDescent="0.2">
      <c r="A201" s="183"/>
      <c r="B201" s="179"/>
      <c r="C201" s="72"/>
      <c r="D201" s="137"/>
      <c r="E201" s="137"/>
      <c r="F201" s="148"/>
      <c r="G201" s="104"/>
      <c r="H201" s="142"/>
      <c r="I201" s="142"/>
      <c r="J201" s="142"/>
      <c r="K201" s="142"/>
      <c r="L201" s="104"/>
      <c r="M201" s="142"/>
      <c r="N201" s="142"/>
      <c r="O201" s="104"/>
      <c r="P201" s="104"/>
    </row>
    <row r="202" spans="1:16" s="177" customFormat="1" x14ac:dyDescent="0.2">
      <c r="A202" s="183"/>
      <c r="B202" s="179"/>
      <c r="C202" s="72"/>
      <c r="D202" s="137"/>
      <c r="E202" s="137"/>
      <c r="F202" s="148"/>
      <c r="G202" s="104"/>
      <c r="H202" s="142"/>
      <c r="I202" s="142"/>
      <c r="J202" s="142"/>
      <c r="K202" s="142"/>
      <c r="L202" s="104"/>
      <c r="M202" s="142"/>
      <c r="N202" s="142"/>
      <c r="O202" s="104"/>
      <c r="P202" s="104"/>
    </row>
    <row r="203" spans="1:16" s="177" customFormat="1" x14ac:dyDescent="0.2">
      <c r="A203" s="183"/>
      <c r="B203" s="179"/>
      <c r="C203" s="72"/>
      <c r="D203" s="137"/>
      <c r="E203" s="137"/>
      <c r="F203" s="148"/>
      <c r="G203" s="104"/>
      <c r="H203" s="142"/>
      <c r="I203" s="142"/>
      <c r="J203" s="142"/>
      <c r="K203" s="142"/>
      <c r="L203" s="104"/>
      <c r="M203" s="142"/>
      <c r="N203" s="142"/>
      <c r="O203" s="104"/>
      <c r="P203" s="104"/>
    </row>
    <row r="204" spans="1:16" s="177" customFormat="1" x14ac:dyDescent="0.2">
      <c r="A204" s="183"/>
      <c r="B204" s="179"/>
      <c r="C204" s="72"/>
      <c r="D204" s="137"/>
      <c r="E204" s="137"/>
      <c r="F204" s="148"/>
      <c r="G204" s="104"/>
      <c r="H204" s="142"/>
      <c r="I204" s="142"/>
      <c r="J204" s="142"/>
      <c r="K204" s="142"/>
      <c r="L204" s="104"/>
      <c r="M204" s="142"/>
      <c r="N204" s="142"/>
      <c r="O204" s="104"/>
      <c r="P204" s="104"/>
    </row>
    <row r="205" spans="1:16" s="177" customFormat="1" x14ac:dyDescent="0.2">
      <c r="A205" s="183"/>
      <c r="B205" s="179"/>
      <c r="C205" s="72"/>
      <c r="D205" s="137"/>
      <c r="E205" s="137"/>
      <c r="F205" s="148"/>
      <c r="G205" s="104"/>
      <c r="H205" s="142"/>
      <c r="I205" s="142"/>
      <c r="J205" s="142"/>
      <c r="K205" s="142"/>
      <c r="L205" s="104"/>
      <c r="M205" s="142"/>
      <c r="N205" s="142"/>
      <c r="O205" s="104"/>
      <c r="P205" s="104"/>
    </row>
    <row r="206" spans="1:16" s="177" customFormat="1" x14ac:dyDescent="0.2">
      <c r="A206" s="183"/>
      <c r="B206" s="181"/>
      <c r="C206" s="104"/>
      <c r="D206" s="142"/>
      <c r="E206" s="142"/>
      <c r="F206" s="180"/>
      <c r="G206" s="104"/>
      <c r="H206" s="142"/>
      <c r="I206" s="142"/>
      <c r="J206" s="142"/>
      <c r="K206" s="142"/>
      <c r="L206" s="104"/>
      <c r="M206" s="142"/>
      <c r="N206" s="142"/>
      <c r="O206" s="104"/>
      <c r="P206" s="104"/>
    </row>
    <row r="207" spans="1:16" s="177" customFormat="1" x14ac:dyDescent="0.2">
      <c r="A207" s="183"/>
      <c r="B207" s="179"/>
      <c r="C207" s="72"/>
      <c r="D207" s="137"/>
      <c r="E207" s="137"/>
      <c r="F207" s="148"/>
      <c r="G207" s="104"/>
      <c r="H207" s="142"/>
      <c r="I207" s="142"/>
      <c r="J207" s="142"/>
      <c r="K207" s="142"/>
      <c r="L207" s="104"/>
      <c r="M207" s="142"/>
      <c r="N207" s="142"/>
      <c r="O207" s="104"/>
      <c r="P207" s="104"/>
    </row>
    <row r="208" spans="1:16" s="177" customFormat="1" x14ac:dyDescent="0.2">
      <c r="A208" s="183"/>
      <c r="B208" s="181"/>
      <c r="C208" s="104"/>
      <c r="D208" s="142"/>
      <c r="E208" s="142"/>
      <c r="F208" s="180"/>
      <c r="G208" s="104"/>
      <c r="H208" s="142"/>
      <c r="I208" s="142"/>
      <c r="J208" s="142"/>
      <c r="K208" s="142"/>
      <c r="L208" s="104"/>
      <c r="M208" s="142"/>
      <c r="N208" s="142"/>
      <c r="O208" s="104"/>
      <c r="P208" s="104"/>
    </row>
    <row r="209" spans="1:16" s="176" customFormat="1" x14ac:dyDescent="0.2">
      <c r="A209" s="183"/>
      <c r="B209" s="179"/>
      <c r="C209" s="104"/>
      <c r="D209" s="142"/>
      <c r="E209" s="142"/>
      <c r="F209" s="180"/>
      <c r="G209" s="135"/>
      <c r="H209" s="149"/>
      <c r="I209" s="149"/>
      <c r="J209" s="149"/>
      <c r="K209" s="149"/>
      <c r="L209" s="135"/>
      <c r="M209" s="136"/>
      <c r="N209" s="136"/>
      <c r="O209" s="135"/>
      <c r="P209" s="135"/>
    </row>
    <row r="210" spans="1:16" s="176" customFormat="1" x14ac:dyDescent="0.2">
      <c r="A210" s="183"/>
      <c r="B210" s="179"/>
      <c r="C210" s="72"/>
      <c r="D210" s="137"/>
      <c r="E210" s="137"/>
      <c r="F210" s="148"/>
      <c r="G210" s="135"/>
      <c r="H210" s="136"/>
      <c r="I210" s="136"/>
      <c r="J210" s="136"/>
      <c r="K210" s="136"/>
      <c r="L210" s="135"/>
      <c r="M210" s="136"/>
      <c r="N210" s="136"/>
      <c r="O210" s="135"/>
      <c r="P210" s="135"/>
    </row>
    <row r="211" spans="1:16" s="176" customFormat="1" x14ac:dyDescent="0.2">
      <c r="A211" s="183"/>
      <c r="B211" s="179"/>
      <c r="C211" s="104"/>
      <c r="D211" s="142"/>
      <c r="E211" s="142"/>
      <c r="F211" s="180"/>
      <c r="G211" s="135"/>
      <c r="H211" s="136"/>
      <c r="I211" s="136"/>
      <c r="J211" s="136"/>
      <c r="K211" s="136"/>
      <c r="L211" s="135"/>
      <c r="M211" s="136"/>
      <c r="N211" s="136"/>
      <c r="O211" s="135"/>
      <c r="P211" s="135"/>
    </row>
    <row r="212" spans="1:16" s="176" customFormat="1" x14ac:dyDescent="0.2">
      <c r="A212" s="183"/>
      <c r="B212" s="179"/>
      <c r="C212" s="72"/>
      <c r="D212" s="137"/>
      <c r="E212" s="137"/>
      <c r="F212" s="148"/>
      <c r="G212" s="135"/>
      <c r="H212" s="136"/>
      <c r="I212" s="136"/>
      <c r="J212" s="136"/>
      <c r="K212" s="136"/>
      <c r="L212" s="135"/>
      <c r="M212" s="136"/>
      <c r="N212" s="136"/>
      <c r="O212" s="135"/>
      <c r="P212" s="135"/>
    </row>
    <row r="213" spans="1:16" s="176" customFormat="1" x14ac:dyDescent="0.2">
      <c r="A213" s="183"/>
      <c r="B213" s="179"/>
      <c r="C213" s="104"/>
      <c r="D213" s="142"/>
      <c r="E213" s="142"/>
      <c r="F213" s="180"/>
      <c r="G213" s="135"/>
      <c r="H213" s="136"/>
      <c r="I213" s="136"/>
      <c r="J213" s="136"/>
      <c r="K213" s="136"/>
      <c r="L213" s="135"/>
      <c r="M213" s="136"/>
      <c r="N213" s="136"/>
      <c r="O213" s="135"/>
      <c r="P213" s="135"/>
    </row>
    <row r="214" spans="1:16" s="176" customFormat="1" x14ac:dyDescent="0.2">
      <c r="A214" s="183"/>
      <c r="B214" s="179"/>
      <c r="C214" s="72"/>
      <c r="D214" s="137"/>
      <c r="E214" s="137"/>
      <c r="F214" s="148"/>
      <c r="G214" s="135"/>
      <c r="H214" s="136"/>
      <c r="I214" s="136"/>
      <c r="J214" s="136"/>
      <c r="K214" s="136"/>
      <c r="L214" s="135"/>
      <c r="M214" s="136"/>
      <c r="N214" s="136"/>
      <c r="O214" s="135"/>
      <c r="P214" s="135"/>
    </row>
    <row r="215" spans="1:16" s="176" customFormat="1" x14ac:dyDescent="0.2">
      <c r="A215" s="183"/>
      <c r="B215" s="179"/>
      <c r="C215" s="104"/>
      <c r="D215" s="142"/>
      <c r="E215" s="142"/>
      <c r="F215" s="180"/>
      <c r="G215" s="135"/>
      <c r="H215" s="136"/>
      <c r="I215" s="136"/>
      <c r="J215" s="136"/>
      <c r="K215" s="136"/>
      <c r="L215" s="135"/>
      <c r="M215" s="136"/>
      <c r="N215" s="136"/>
      <c r="O215" s="135"/>
      <c r="P215" s="135"/>
    </row>
    <row r="216" spans="1:16" s="176" customFormat="1" x14ac:dyDescent="0.2">
      <c r="A216" s="183"/>
      <c r="B216" s="179"/>
      <c r="C216" s="72"/>
      <c r="D216" s="137"/>
      <c r="E216" s="137"/>
      <c r="F216" s="148"/>
      <c r="G216" s="135"/>
      <c r="H216" s="136"/>
      <c r="I216" s="136"/>
      <c r="J216" s="136"/>
      <c r="K216" s="136"/>
      <c r="L216" s="135"/>
      <c r="M216" s="136"/>
      <c r="N216" s="136"/>
      <c r="O216" s="135"/>
      <c r="P216" s="135"/>
    </row>
    <row r="217" spans="1:16" s="176" customFormat="1" x14ac:dyDescent="0.2">
      <c r="A217" s="183"/>
      <c r="B217" s="179"/>
      <c r="C217" s="72"/>
      <c r="D217" s="137"/>
      <c r="E217" s="137"/>
      <c r="F217" s="148"/>
      <c r="G217" s="138"/>
      <c r="H217" s="136"/>
      <c r="I217" s="136"/>
      <c r="J217" s="136"/>
      <c r="K217" s="136"/>
      <c r="L217" s="136"/>
      <c r="M217" s="136"/>
      <c r="N217" s="136"/>
      <c r="O217" s="135"/>
      <c r="P217" s="135"/>
    </row>
    <row r="218" spans="1:16" s="176" customFormat="1" x14ac:dyDescent="0.2">
      <c r="A218" s="183"/>
      <c r="B218" s="179"/>
      <c r="C218" s="72"/>
      <c r="D218" s="137"/>
      <c r="E218" s="137"/>
      <c r="F218" s="148"/>
      <c r="G218" s="138"/>
      <c r="H218" s="136"/>
      <c r="I218" s="136"/>
      <c r="J218" s="136"/>
      <c r="K218" s="136"/>
      <c r="L218" s="136"/>
      <c r="M218" s="136"/>
      <c r="N218" s="136"/>
      <c r="O218" s="135"/>
      <c r="P218" s="135"/>
    </row>
    <row r="219" spans="1:16" s="176" customFormat="1" x14ac:dyDescent="0.2">
      <c r="A219" s="183"/>
      <c r="B219" s="179"/>
      <c r="C219" s="72"/>
      <c r="D219" s="137"/>
      <c r="E219" s="137"/>
      <c r="F219" s="148"/>
      <c r="G219" s="138"/>
      <c r="H219" s="136"/>
      <c r="I219" s="136"/>
      <c r="J219" s="136"/>
      <c r="K219" s="136"/>
      <c r="L219" s="136"/>
      <c r="M219" s="136"/>
      <c r="N219" s="136"/>
      <c r="O219" s="135"/>
      <c r="P219" s="135"/>
    </row>
    <row r="220" spans="1:16" s="176" customFormat="1" x14ac:dyDescent="0.2">
      <c r="A220" s="183"/>
      <c r="B220" s="179"/>
      <c r="C220" s="72"/>
      <c r="D220" s="137"/>
      <c r="E220" s="137"/>
      <c r="F220" s="148"/>
      <c r="G220" s="138"/>
      <c r="H220" s="136"/>
      <c r="I220" s="136"/>
      <c r="J220" s="136"/>
      <c r="K220" s="136"/>
      <c r="L220" s="136"/>
      <c r="M220" s="136"/>
      <c r="N220" s="136"/>
      <c r="O220" s="135"/>
      <c r="P220" s="135"/>
    </row>
    <row r="221" spans="1:16" s="176" customFormat="1" x14ac:dyDescent="0.2">
      <c r="A221" s="183"/>
      <c r="B221" s="179"/>
      <c r="C221" s="104"/>
      <c r="D221" s="142"/>
      <c r="E221" s="142"/>
      <c r="F221" s="180"/>
      <c r="G221" s="136"/>
      <c r="H221" s="136"/>
      <c r="I221" s="136"/>
      <c r="J221" s="136"/>
      <c r="K221" s="136"/>
      <c r="L221" s="136"/>
      <c r="M221" s="136"/>
      <c r="N221" s="136"/>
      <c r="O221" s="135"/>
      <c r="P221" s="135"/>
    </row>
    <row r="222" spans="1:16" s="184" customFormat="1" x14ac:dyDescent="0.2">
      <c r="A222" s="183"/>
      <c r="B222" s="179"/>
      <c r="C222" s="72"/>
      <c r="D222" s="137"/>
      <c r="E222" s="137"/>
      <c r="F222" s="148"/>
      <c r="G222" s="150"/>
      <c r="H222" s="150"/>
      <c r="I222" s="150"/>
      <c r="J222" s="150"/>
      <c r="K222" s="150"/>
      <c r="L222" s="150"/>
      <c r="M222" s="150"/>
      <c r="N222" s="150"/>
      <c r="O222" s="151"/>
      <c r="P222" s="151"/>
    </row>
    <row r="223" spans="1:16" s="184" customFormat="1" x14ac:dyDescent="0.2">
      <c r="A223" s="183"/>
      <c r="B223" s="179"/>
      <c r="C223" s="104"/>
      <c r="D223" s="142"/>
      <c r="E223" s="142"/>
      <c r="F223" s="180"/>
      <c r="G223" s="151"/>
      <c r="H223" s="150"/>
      <c r="I223" s="150"/>
      <c r="J223" s="150"/>
      <c r="K223" s="150"/>
      <c r="L223" s="151"/>
      <c r="M223" s="150"/>
      <c r="N223" s="150"/>
      <c r="O223" s="151"/>
      <c r="P223" s="151"/>
    </row>
    <row r="224" spans="1:16" s="184" customFormat="1" x14ac:dyDescent="0.2">
      <c r="A224" s="185"/>
      <c r="B224" s="179"/>
      <c r="C224" s="104"/>
      <c r="D224" s="142"/>
      <c r="E224" s="142"/>
      <c r="F224" s="180"/>
      <c r="G224" s="150"/>
      <c r="H224" s="150"/>
      <c r="I224" s="150"/>
      <c r="J224" s="150"/>
      <c r="K224" s="150"/>
      <c r="L224" s="151"/>
      <c r="M224" s="150"/>
      <c r="N224" s="150"/>
      <c r="O224" s="151"/>
      <c r="P224" s="151"/>
    </row>
    <row r="225" spans="1:16" s="184" customFormat="1" x14ac:dyDescent="0.2">
      <c r="A225" s="183"/>
      <c r="B225" s="179"/>
      <c r="C225" s="72"/>
      <c r="D225" s="137"/>
      <c r="E225" s="137"/>
      <c r="F225" s="148"/>
      <c r="G225" s="151"/>
      <c r="H225" s="150"/>
      <c r="I225" s="150"/>
      <c r="J225" s="150"/>
      <c r="K225" s="150"/>
      <c r="L225" s="151"/>
      <c r="M225" s="150"/>
      <c r="N225" s="150"/>
      <c r="O225" s="151"/>
      <c r="P225" s="151"/>
    </row>
    <row r="226" spans="1:16" s="184" customFormat="1" x14ac:dyDescent="0.2">
      <c r="A226" s="185"/>
      <c r="B226" s="179"/>
      <c r="C226" s="104"/>
      <c r="D226" s="142"/>
      <c r="E226" s="142"/>
      <c r="F226" s="180"/>
      <c r="G226" s="151"/>
      <c r="H226" s="150"/>
      <c r="I226" s="150"/>
      <c r="J226" s="150"/>
      <c r="K226" s="150"/>
      <c r="L226" s="151"/>
      <c r="M226" s="150"/>
      <c r="N226" s="150"/>
      <c r="O226" s="151"/>
      <c r="P226" s="151"/>
    </row>
    <row r="227" spans="1:16" s="184" customFormat="1" x14ac:dyDescent="0.2">
      <c r="A227" s="183"/>
      <c r="B227" s="179"/>
      <c r="C227" s="72"/>
      <c r="D227" s="137"/>
      <c r="E227" s="137"/>
      <c r="F227" s="148"/>
      <c r="G227" s="151"/>
      <c r="H227" s="150"/>
      <c r="I227" s="150"/>
      <c r="J227" s="150"/>
      <c r="K227" s="150"/>
      <c r="L227" s="151"/>
      <c r="M227" s="150"/>
      <c r="N227" s="150"/>
      <c r="O227" s="151"/>
      <c r="P227" s="151"/>
    </row>
    <row r="228" spans="1:16" s="184" customFormat="1" x14ac:dyDescent="0.2">
      <c r="A228" s="185"/>
      <c r="B228" s="179"/>
      <c r="C228" s="104"/>
      <c r="D228" s="142"/>
      <c r="E228" s="142"/>
      <c r="F228" s="180"/>
      <c r="G228" s="151"/>
      <c r="H228" s="150"/>
      <c r="I228" s="150"/>
      <c r="J228" s="150"/>
      <c r="K228" s="150"/>
      <c r="L228" s="151"/>
      <c r="M228" s="150"/>
      <c r="N228" s="150"/>
      <c r="O228" s="151"/>
      <c r="P228" s="151"/>
    </row>
    <row r="229" spans="1:16" s="184" customFormat="1" x14ac:dyDescent="0.2">
      <c r="A229" s="185"/>
      <c r="B229" s="179"/>
      <c r="C229" s="104"/>
      <c r="D229" s="142"/>
      <c r="E229" s="142"/>
      <c r="F229" s="180"/>
      <c r="G229" s="151"/>
      <c r="H229" s="150"/>
      <c r="I229" s="150"/>
      <c r="J229" s="150"/>
      <c r="K229" s="150"/>
      <c r="L229" s="151"/>
      <c r="M229" s="150"/>
      <c r="N229" s="150"/>
      <c r="O229" s="151"/>
      <c r="P229" s="151"/>
    </row>
    <row r="230" spans="1:16" s="184" customFormat="1" x14ac:dyDescent="0.2">
      <c r="A230" s="183"/>
      <c r="B230" s="179"/>
      <c r="C230" s="72"/>
      <c r="D230" s="137"/>
      <c r="E230" s="137"/>
      <c r="F230" s="148"/>
      <c r="G230" s="151"/>
      <c r="H230" s="150"/>
      <c r="I230" s="150"/>
      <c r="J230" s="150"/>
      <c r="K230" s="150"/>
      <c r="L230" s="151"/>
      <c r="M230" s="150"/>
      <c r="N230" s="150"/>
      <c r="O230" s="151"/>
      <c r="P230" s="151"/>
    </row>
    <row r="231" spans="1:16" s="184" customFormat="1" x14ac:dyDescent="0.2">
      <c r="A231" s="183"/>
      <c r="B231" s="179"/>
      <c r="C231" s="72"/>
      <c r="D231" s="137"/>
      <c r="E231" s="137"/>
      <c r="F231" s="148"/>
      <c r="G231" s="151"/>
      <c r="H231" s="150"/>
      <c r="I231" s="150"/>
      <c r="J231" s="150"/>
      <c r="K231" s="150"/>
      <c r="L231" s="151"/>
      <c r="M231" s="150"/>
      <c r="N231" s="150"/>
      <c r="O231" s="151"/>
      <c r="P231" s="151"/>
    </row>
    <row r="232" spans="1:16" s="184" customFormat="1" x14ac:dyDescent="0.2">
      <c r="A232" s="185"/>
      <c r="B232" s="179"/>
      <c r="C232" s="104"/>
      <c r="D232" s="142"/>
      <c r="E232" s="142"/>
      <c r="F232" s="180"/>
      <c r="G232" s="150"/>
      <c r="H232" s="150"/>
      <c r="I232" s="150"/>
      <c r="J232" s="150"/>
      <c r="K232" s="150"/>
      <c r="L232" s="151"/>
      <c r="M232" s="150"/>
      <c r="N232" s="150"/>
      <c r="O232" s="151"/>
      <c r="P232" s="151"/>
    </row>
    <row r="233" spans="1:16" s="184" customFormat="1" x14ac:dyDescent="0.2">
      <c r="A233" s="183"/>
      <c r="B233" s="179"/>
      <c r="C233" s="72"/>
      <c r="D233" s="137"/>
      <c r="E233" s="137"/>
      <c r="F233" s="148"/>
      <c r="G233" s="151"/>
      <c r="H233" s="150"/>
      <c r="I233" s="150"/>
      <c r="J233" s="150"/>
      <c r="K233" s="150"/>
      <c r="L233" s="151"/>
      <c r="M233" s="150"/>
      <c r="N233" s="150"/>
      <c r="O233" s="151"/>
      <c r="P233" s="151"/>
    </row>
    <row r="234" spans="1:16" s="184" customFormat="1" x14ac:dyDescent="0.2">
      <c r="A234" s="185"/>
      <c r="B234" s="179"/>
      <c r="C234" s="104"/>
      <c r="D234" s="142"/>
      <c r="E234" s="142"/>
      <c r="F234" s="180"/>
      <c r="G234" s="151"/>
      <c r="H234" s="150"/>
      <c r="I234" s="150"/>
      <c r="J234" s="150"/>
      <c r="K234" s="150"/>
      <c r="L234" s="151"/>
      <c r="M234" s="150"/>
      <c r="N234" s="150"/>
      <c r="O234" s="151"/>
      <c r="P234" s="151"/>
    </row>
    <row r="235" spans="1:16" s="184" customFormat="1" x14ac:dyDescent="0.2">
      <c r="A235" s="185"/>
      <c r="B235" s="72"/>
      <c r="C235" s="72"/>
      <c r="D235" s="137"/>
      <c r="E235" s="137"/>
      <c r="F235" s="137"/>
      <c r="G235" s="150"/>
      <c r="H235" s="150"/>
      <c r="I235" s="150"/>
      <c r="J235" s="150"/>
      <c r="K235" s="150"/>
      <c r="L235" s="151"/>
      <c r="M235" s="150"/>
      <c r="N235" s="150"/>
      <c r="O235" s="151"/>
      <c r="P235" s="151"/>
    </row>
    <row r="236" spans="1:16" s="184" customFormat="1" x14ac:dyDescent="0.2">
      <c r="A236" s="185"/>
      <c r="B236" s="151"/>
      <c r="C236" s="151"/>
      <c r="D236" s="150"/>
      <c r="E236" s="150"/>
      <c r="F236" s="150"/>
      <c r="G236" s="151"/>
      <c r="H236" s="150"/>
      <c r="I236" s="150"/>
      <c r="J236" s="150"/>
      <c r="K236" s="150"/>
      <c r="L236" s="151"/>
      <c r="M236" s="150"/>
      <c r="N236" s="150"/>
      <c r="O236" s="151"/>
      <c r="P236" s="151"/>
    </row>
    <row r="237" spans="1:16" s="184" customFormat="1" x14ac:dyDescent="0.2">
      <c r="A237" s="185"/>
      <c r="B237" s="179"/>
      <c r="C237" s="104"/>
      <c r="D237" s="142"/>
      <c r="E237" s="142"/>
      <c r="F237" s="180"/>
      <c r="G237" s="151"/>
      <c r="H237" s="150"/>
      <c r="I237" s="150"/>
      <c r="J237" s="150"/>
      <c r="K237" s="150"/>
      <c r="L237" s="151"/>
      <c r="M237" s="150"/>
      <c r="N237" s="150"/>
      <c r="O237" s="151"/>
      <c r="P237" s="151"/>
    </row>
    <row r="238" spans="1:16" s="184" customFormat="1" x14ac:dyDescent="0.2">
      <c r="A238" s="183"/>
      <c r="B238" s="179"/>
      <c r="C238" s="72"/>
      <c r="D238" s="137"/>
      <c r="E238" s="137"/>
      <c r="F238" s="148"/>
      <c r="G238" s="151"/>
      <c r="H238" s="150"/>
      <c r="I238" s="150"/>
      <c r="J238" s="150"/>
      <c r="K238" s="150"/>
      <c r="L238" s="151"/>
      <c r="M238" s="150"/>
      <c r="N238" s="150"/>
      <c r="O238" s="151"/>
      <c r="P238" s="151"/>
    </row>
    <row r="239" spans="1:16" s="184" customFormat="1" x14ac:dyDescent="0.2">
      <c r="A239" s="185"/>
      <c r="B239" s="179"/>
      <c r="C239" s="104"/>
      <c r="D239" s="142"/>
      <c r="E239" s="142"/>
      <c r="F239" s="180"/>
      <c r="G239" s="151"/>
      <c r="H239" s="150"/>
      <c r="I239" s="150"/>
      <c r="J239" s="150"/>
      <c r="K239" s="150"/>
      <c r="L239" s="151"/>
      <c r="M239" s="150"/>
      <c r="N239" s="150"/>
      <c r="O239" s="151"/>
      <c r="P239" s="151"/>
    </row>
    <row r="240" spans="1:16" s="184" customFormat="1" x14ac:dyDescent="0.2">
      <c r="A240" s="185"/>
      <c r="B240" s="179"/>
      <c r="C240" s="104"/>
      <c r="D240" s="142"/>
      <c r="E240" s="142"/>
      <c r="F240" s="180"/>
      <c r="G240" s="151"/>
      <c r="H240" s="150"/>
      <c r="I240" s="150"/>
      <c r="J240" s="150"/>
      <c r="K240" s="150"/>
      <c r="L240" s="151"/>
      <c r="M240" s="150"/>
      <c r="N240" s="150"/>
      <c r="O240" s="151"/>
      <c r="P240" s="151"/>
    </row>
    <row r="241" spans="1:16" s="184" customFormat="1" x14ac:dyDescent="0.2">
      <c r="A241" s="183"/>
      <c r="B241" s="179"/>
      <c r="C241" s="72"/>
      <c r="D241" s="137"/>
      <c r="E241" s="137"/>
      <c r="F241" s="148"/>
      <c r="G241" s="151"/>
      <c r="H241" s="150"/>
      <c r="I241" s="150"/>
      <c r="J241" s="150"/>
      <c r="K241" s="150"/>
      <c r="L241" s="151"/>
      <c r="M241" s="150"/>
      <c r="N241" s="150"/>
      <c r="O241" s="151"/>
      <c r="P241" s="151"/>
    </row>
    <row r="242" spans="1:16" s="184" customFormat="1" x14ac:dyDescent="0.2">
      <c r="A242" s="183"/>
      <c r="B242" s="179"/>
      <c r="C242" s="72"/>
      <c r="D242" s="137"/>
      <c r="E242" s="137"/>
      <c r="F242" s="148"/>
      <c r="G242" s="151"/>
      <c r="H242" s="150"/>
      <c r="I242" s="150"/>
      <c r="J242" s="150"/>
      <c r="K242" s="150"/>
      <c r="L242" s="151"/>
      <c r="M242" s="150"/>
      <c r="N242" s="150"/>
      <c r="O242" s="151"/>
      <c r="P242" s="151"/>
    </row>
    <row r="243" spans="1:16" s="184" customFormat="1" x14ac:dyDescent="0.2">
      <c r="A243" s="185"/>
      <c r="B243" s="179"/>
      <c r="C243" s="104"/>
      <c r="D243" s="142"/>
      <c r="E243" s="142"/>
      <c r="F243" s="180"/>
      <c r="G243" s="151"/>
      <c r="H243" s="150"/>
      <c r="I243" s="150"/>
      <c r="J243" s="150"/>
      <c r="K243" s="150"/>
      <c r="L243" s="151"/>
      <c r="M243" s="150"/>
      <c r="N243" s="150"/>
      <c r="O243" s="151"/>
      <c r="P243" s="151"/>
    </row>
    <row r="244" spans="1:16" s="184" customFormat="1" x14ac:dyDescent="0.2">
      <c r="A244" s="185"/>
      <c r="B244" s="179"/>
      <c r="C244" s="104"/>
      <c r="D244" s="142"/>
      <c r="E244" s="142"/>
      <c r="F244" s="180"/>
      <c r="G244" s="151"/>
      <c r="H244" s="150"/>
      <c r="I244" s="150"/>
      <c r="J244" s="150"/>
      <c r="K244" s="150"/>
      <c r="L244" s="151"/>
      <c r="M244" s="150"/>
      <c r="N244" s="150"/>
      <c r="O244" s="151"/>
      <c r="P244" s="151"/>
    </row>
    <row r="245" spans="1:16" s="184" customFormat="1" x14ac:dyDescent="0.2">
      <c r="A245" s="183"/>
      <c r="B245" s="179"/>
      <c r="C245" s="72"/>
      <c r="D245" s="137"/>
      <c r="E245" s="137"/>
      <c r="F245" s="148"/>
      <c r="G245" s="151"/>
      <c r="H245" s="150"/>
      <c r="I245" s="150"/>
      <c r="J245" s="150"/>
      <c r="K245" s="150"/>
      <c r="L245" s="151"/>
      <c r="M245" s="150"/>
      <c r="N245" s="150"/>
      <c r="O245" s="151"/>
      <c r="P245" s="151"/>
    </row>
    <row r="246" spans="1:16" s="184" customFormat="1" x14ac:dyDescent="0.2">
      <c r="A246" s="185"/>
      <c r="B246" s="179"/>
      <c r="C246" s="72"/>
      <c r="D246" s="137"/>
      <c r="E246" s="137"/>
      <c r="F246" s="148"/>
      <c r="G246" s="151"/>
      <c r="H246" s="150"/>
      <c r="I246" s="150"/>
      <c r="J246" s="150"/>
      <c r="K246" s="150"/>
      <c r="L246" s="151"/>
      <c r="M246" s="150"/>
      <c r="N246" s="150"/>
      <c r="O246" s="151"/>
      <c r="P246" s="151"/>
    </row>
    <row r="247" spans="1:16" s="184" customFormat="1" x14ac:dyDescent="0.2">
      <c r="A247" s="185"/>
      <c r="B247" s="179"/>
      <c r="C247" s="104"/>
      <c r="D247" s="142"/>
      <c r="E247" s="142"/>
      <c r="F247" s="180"/>
      <c r="G247" s="151"/>
      <c r="H247" s="150"/>
      <c r="I247" s="150"/>
      <c r="J247" s="150"/>
      <c r="K247" s="150"/>
      <c r="L247" s="151"/>
      <c r="M247" s="150"/>
      <c r="N247" s="150"/>
      <c r="O247" s="151"/>
      <c r="P247" s="151"/>
    </row>
    <row r="248" spans="1:16" s="184" customFormat="1" x14ac:dyDescent="0.2">
      <c r="A248" s="185"/>
      <c r="B248" s="179"/>
      <c r="C248" s="104"/>
      <c r="D248" s="142"/>
      <c r="E248" s="142"/>
      <c r="F248" s="180"/>
      <c r="G248" s="151"/>
      <c r="H248" s="150"/>
      <c r="I248" s="150"/>
      <c r="J248" s="150"/>
      <c r="K248" s="150"/>
      <c r="L248" s="151"/>
      <c r="M248" s="150"/>
      <c r="N248" s="150"/>
      <c r="O248" s="151"/>
      <c r="P248" s="151"/>
    </row>
    <row r="249" spans="1:16" s="176" customFormat="1" x14ac:dyDescent="0.2">
      <c r="A249" s="151"/>
      <c r="B249" s="72"/>
      <c r="C249" s="135"/>
      <c r="D249" s="142"/>
      <c r="E249" s="142"/>
      <c r="F249" s="142"/>
      <c r="G249" s="135"/>
      <c r="H249" s="136"/>
      <c r="I249" s="136"/>
      <c r="J249" s="136"/>
      <c r="K249" s="136"/>
      <c r="L249" s="135"/>
      <c r="M249" s="136"/>
      <c r="N249" s="136"/>
      <c r="O249" s="135"/>
      <c r="P249" s="135"/>
    </row>
    <row r="250" spans="1:16" s="176" customFormat="1" x14ac:dyDescent="0.2">
      <c r="A250" s="135"/>
      <c r="B250" s="72"/>
      <c r="C250" s="72"/>
      <c r="D250" s="137"/>
      <c r="E250" s="137"/>
      <c r="F250" s="148"/>
      <c r="G250" s="135"/>
      <c r="H250" s="136"/>
      <c r="I250" s="136"/>
      <c r="J250" s="136"/>
      <c r="K250" s="136"/>
      <c r="L250" s="72"/>
      <c r="M250" s="136"/>
      <c r="N250" s="136"/>
      <c r="O250" s="135"/>
      <c r="P250" s="135"/>
    </row>
    <row r="251" spans="1:16" s="176" customFormat="1" x14ac:dyDescent="0.2">
      <c r="A251" s="135"/>
      <c r="B251" s="72"/>
      <c r="C251" s="186"/>
      <c r="D251" s="137"/>
      <c r="E251" s="137"/>
      <c r="F251" s="148"/>
      <c r="G251" s="135"/>
      <c r="H251" s="136"/>
      <c r="I251" s="136"/>
      <c r="J251" s="136"/>
      <c r="K251" s="136"/>
      <c r="L251" s="72"/>
      <c r="M251" s="136"/>
      <c r="N251" s="136"/>
      <c r="O251" s="135"/>
      <c r="P251" s="135"/>
    </row>
    <row r="252" spans="1:16" s="176" customFormat="1" x14ac:dyDescent="0.2">
      <c r="A252" s="135"/>
      <c r="B252" s="72"/>
      <c r="C252" s="186"/>
      <c r="D252" s="137"/>
      <c r="E252" s="137"/>
      <c r="F252" s="148"/>
      <c r="G252" s="135"/>
      <c r="H252" s="136"/>
      <c r="I252" s="136"/>
      <c r="J252" s="136"/>
      <c r="K252" s="136"/>
      <c r="L252" s="72"/>
      <c r="M252" s="136"/>
      <c r="N252" s="136"/>
      <c r="O252" s="135"/>
      <c r="P252" s="135"/>
    </row>
    <row r="253" spans="1:16" s="176" customFormat="1" ht="15" x14ac:dyDescent="0.2">
      <c r="A253" s="187"/>
      <c r="B253" s="72"/>
      <c r="C253" s="186"/>
      <c r="D253" s="136"/>
      <c r="E253" s="148"/>
      <c r="F253" s="188"/>
      <c r="G253" s="135"/>
      <c r="H253" s="136"/>
      <c r="I253" s="136"/>
      <c r="J253" s="136"/>
      <c r="K253" s="136"/>
      <c r="L253" s="135"/>
      <c r="M253" s="136"/>
      <c r="N253" s="136"/>
      <c r="O253" s="135"/>
      <c r="P253" s="135"/>
    </row>
    <row r="254" spans="1:16" s="176" customFormat="1" x14ac:dyDescent="0.2">
      <c r="A254" s="104"/>
      <c r="B254" s="189"/>
      <c r="C254" s="190"/>
      <c r="D254" s="136"/>
      <c r="E254" s="141"/>
      <c r="F254" s="191"/>
      <c r="G254" s="135"/>
      <c r="H254" s="136"/>
      <c r="I254" s="136"/>
      <c r="J254" s="136"/>
      <c r="K254" s="136"/>
      <c r="L254" s="135"/>
      <c r="M254" s="136"/>
      <c r="N254" s="136"/>
      <c r="O254" s="135"/>
      <c r="P254" s="135"/>
    </row>
    <row r="255" spans="1:16" s="176" customFormat="1" x14ac:dyDescent="0.2">
      <c r="A255" s="185"/>
      <c r="B255" s="189"/>
      <c r="C255" s="190"/>
      <c r="D255" s="135"/>
      <c r="E255" s="141"/>
      <c r="F255" s="191"/>
      <c r="G255" s="135"/>
      <c r="H255" s="136"/>
      <c r="I255" s="136"/>
      <c r="J255" s="136"/>
      <c r="K255" s="136"/>
      <c r="L255" s="135"/>
      <c r="M255" s="136"/>
      <c r="N255" s="136"/>
      <c r="O255" s="135"/>
      <c r="P255" s="135"/>
    </row>
    <row r="256" spans="1:16" s="176" customFormat="1" x14ac:dyDescent="0.2">
      <c r="A256" s="185"/>
      <c r="B256" s="189"/>
      <c r="C256" s="190"/>
      <c r="D256" s="135"/>
      <c r="E256" s="141"/>
      <c r="F256" s="191"/>
      <c r="G256" s="135"/>
      <c r="H256" s="136"/>
      <c r="I256" s="136"/>
      <c r="J256" s="136"/>
      <c r="K256" s="136"/>
      <c r="L256" s="135"/>
      <c r="M256" s="136"/>
      <c r="N256" s="136"/>
      <c r="O256" s="135"/>
      <c r="P256" s="135"/>
    </row>
    <row r="257" spans="1:16" s="176" customFormat="1" x14ac:dyDescent="0.2">
      <c r="A257" s="185"/>
      <c r="B257" s="189"/>
      <c r="C257" s="190"/>
      <c r="D257" s="135"/>
      <c r="E257" s="141"/>
      <c r="F257" s="191"/>
      <c r="G257" s="135"/>
      <c r="H257" s="136"/>
      <c r="I257" s="136"/>
      <c r="J257" s="136"/>
      <c r="K257" s="136"/>
      <c r="L257" s="135"/>
      <c r="M257" s="136"/>
      <c r="N257" s="136"/>
      <c r="O257" s="135"/>
      <c r="P257" s="135"/>
    </row>
    <row r="258" spans="1:16" s="176" customFormat="1" x14ac:dyDescent="0.2">
      <c r="A258" s="185"/>
      <c r="B258" s="189"/>
      <c r="C258" s="190"/>
      <c r="D258" s="135"/>
      <c r="E258" s="141"/>
      <c r="F258" s="191"/>
      <c r="G258" s="135"/>
      <c r="H258" s="136"/>
      <c r="I258" s="136"/>
      <c r="J258" s="136"/>
      <c r="K258" s="136"/>
      <c r="L258" s="135"/>
      <c r="M258" s="136"/>
      <c r="N258" s="136"/>
      <c r="O258" s="135"/>
      <c r="P258" s="135"/>
    </row>
    <row r="259" spans="1:16" s="176" customFormat="1" x14ac:dyDescent="0.2">
      <c r="A259" s="185"/>
      <c r="B259" s="189"/>
      <c r="C259" s="190"/>
      <c r="D259" s="135"/>
      <c r="E259" s="141"/>
      <c r="F259" s="191"/>
      <c r="G259" s="135"/>
      <c r="H259" s="136"/>
      <c r="I259" s="136"/>
      <c r="J259" s="136"/>
      <c r="K259" s="136"/>
      <c r="L259" s="135"/>
      <c r="M259" s="136"/>
      <c r="N259" s="136"/>
      <c r="O259" s="135"/>
      <c r="P259" s="135"/>
    </row>
    <row r="260" spans="1:16" s="176" customFormat="1" x14ac:dyDescent="0.2">
      <c r="A260" s="185"/>
      <c r="B260" s="179"/>
      <c r="C260" s="186"/>
      <c r="D260" s="136"/>
      <c r="E260" s="148"/>
      <c r="F260" s="148"/>
      <c r="G260" s="135"/>
      <c r="H260" s="136"/>
      <c r="I260" s="136"/>
      <c r="J260" s="136"/>
      <c r="K260" s="136"/>
      <c r="L260" s="135"/>
      <c r="M260" s="136"/>
      <c r="N260" s="136"/>
      <c r="O260" s="135"/>
      <c r="P260" s="135"/>
    </row>
    <row r="261" spans="1:16" s="176" customFormat="1" x14ac:dyDescent="0.2">
      <c r="A261" s="178"/>
      <c r="B261" s="179"/>
      <c r="C261" s="186"/>
      <c r="D261" s="148"/>
      <c r="E261" s="148"/>
      <c r="F261" s="148"/>
      <c r="G261" s="152"/>
      <c r="H261" s="136"/>
      <c r="I261" s="136"/>
      <c r="J261" s="136"/>
      <c r="K261" s="136"/>
      <c r="L261" s="135"/>
      <c r="M261" s="136"/>
      <c r="N261" s="136"/>
      <c r="O261" s="135"/>
      <c r="P261" s="135"/>
    </row>
    <row r="262" spans="1:16" s="176" customFormat="1" x14ac:dyDescent="0.2">
      <c r="A262" s="178"/>
      <c r="B262" s="179"/>
      <c r="C262" s="186"/>
      <c r="D262" s="148"/>
      <c r="E262" s="148"/>
      <c r="F262" s="148"/>
      <c r="G262" s="152"/>
      <c r="H262" s="136"/>
      <c r="I262" s="136"/>
      <c r="J262" s="136"/>
      <c r="K262" s="136"/>
      <c r="L262" s="135"/>
      <c r="M262" s="136"/>
      <c r="N262" s="136"/>
      <c r="O262" s="135"/>
      <c r="P262" s="135"/>
    </row>
    <row r="263" spans="1:16" s="176" customFormat="1" x14ac:dyDescent="0.2">
      <c r="A263" s="178"/>
      <c r="B263" s="179"/>
      <c r="C263" s="186"/>
      <c r="D263" s="148"/>
      <c r="E263" s="148"/>
      <c r="F263" s="148"/>
      <c r="G263" s="135"/>
      <c r="H263" s="136"/>
      <c r="I263" s="136"/>
      <c r="J263" s="136"/>
      <c r="K263" s="136"/>
      <c r="L263" s="135"/>
      <c r="M263" s="136"/>
      <c r="N263" s="136"/>
      <c r="O263" s="135"/>
      <c r="P263" s="135"/>
    </row>
    <row r="264" spans="1:16" s="176" customFormat="1" x14ac:dyDescent="0.2">
      <c r="A264" s="178"/>
      <c r="B264" s="179"/>
      <c r="C264" s="186"/>
      <c r="D264" s="148"/>
      <c r="E264" s="148"/>
      <c r="F264" s="148"/>
      <c r="G264" s="135"/>
      <c r="H264" s="136"/>
      <c r="I264" s="136"/>
      <c r="J264" s="136"/>
      <c r="K264" s="136"/>
      <c r="L264" s="135"/>
      <c r="M264" s="136"/>
      <c r="N264" s="136"/>
      <c r="O264" s="135"/>
      <c r="P264" s="135"/>
    </row>
    <row r="265" spans="1:16" s="176" customFormat="1" x14ac:dyDescent="0.2">
      <c r="A265" s="178"/>
      <c r="B265" s="179"/>
      <c r="C265" s="186"/>
      <c r="D265" s="148"/>
      <c r="E265" s="148"/>
      <c r="F265" s="148"/>
      <c r="G265" s="135"/>
      <c r="H265" s="136"/>
      <c r="I265" s="136"/>
      <c r="J265" s="136"/>
      <c r="K265" s="136"/>
      <c r="L265" s="135"/>
      <c r="M265" s="136"/>
      <c r="N265" s="136"/>
      <c r="O265" s="135"/>
      <c r="P265" s="135"/>
    </row>
    <row r="266" spans="1:16" s="176" customFormat="1" x14ac:dyDescent="0.2">
      <c r="A266" s="178"/>
      <c r="B266" s="192"/>
      <c r="C266" s="193"/>
      <c r="D266" s="194"/>
      <c r="E266" s="194"/>
      <c r="F266" s="180"/>
      <c r="G266" s="135"/>
      <c r="H266" s="136"/>
      <c r="I266" s="136"/>
      <c r="J266" s="136"/>
      <c r="K266" s="136"/>
      <c r="L266" s="135"/>
      <c r="M266" s="136"/>
      <c r="N266" s="136"/>
      <c r="O266" s="135"/>
      <c r="P266" s="135"/>
    </row>
    <row r="267" spans="1:16" s="176" customFormat="1" x14ac:dyDescent="0.2">
      <c r="A267" s="178"/>
      <c r="B267" s="179"/>
      <c r="C267" s="186"/>
      <c r="D267" s="148"/>
      <c r="E267" s="148"/>
      <c r="F267" s="148"/>
      <c r="G267" s="135"/>
      <c r="H267" s="136"/>
      <c r="I267" s="136"/>
      <c r="J267" s="136"/>
      <c r="K267" s="136"/>
      <c r="L267" s="135"/>
      <c r="M267" s="136"/>
      <c r="N267" s="136"/>
      <c r="O267" s="135"/>
      <c r="P267" s="135"/>
    </row>
    <row r="268" spans="1:16" s="176" customFormat="1" x14ac:dyDescent="0.2">
      <c r="A268" s="178"/>
      <c r="B268" s="192"/>
      <c r="C268" s="193"/>
      <c r="D268" s="195"/>
      <c r="E268" s="195"/>
      <c r="F268" s="180"/>
      <c r="G268" s="135"/>
      <c r="H268" s="136"/>
      <c r="I268" s="136"/>
      <c r="J268" s="136"/>
      <c r="K268" s="136"/>
      <c r="L268" s="135"/>
      <c r="M268" s="136"/>
      <c r="N268" s="136"/>
      <c r="O268" s="135"/>
      <c r="P268" s="135"/>
    </row>
    <row r="269" spans="1:16" s="176" customFormat="1" x14ac:dyDescent="0.2">
      <c r="A269" s="178"/>
      <c r="B269" s="192"/>
      <c r="C269" s="186"/>
      <c r="D269" s="196"/>
      <c r="E269" s="196"/>
      <c r="F269" s="148"/>
      <c r="G269" s="135"/>
      <c r="H269" s="136"/>
      <c r="I269" s="136"/>
      <c r="J269" s="136"/>
      <c r="K269" s="136"/>
      <c r="L269" s="151"/>
      <c r="M269" s="150"/>
      <c r="N269" s="150"/>
      <c r="O269" s="151"/>
      <c r="P269" s="135"/>
    </row>
    <row r="270" spans="1:16" s="176" customFormat="1" x14ac:dyDescent="0.2">
      <c r="A270" s="178"/>
      <c r="B270" s="192"/>
      <c r="C270" s="186"/>
      <c r="D270" s="196"/>
      <c r="E270" s="196"/>
      <c r="F270" s="148"/>
      <c r="G270" s="135"/>
      <c r="H270" s="136"/>
      <c r="I270" s="136"/>
      <c r="J270" s="136"/>
      <c r="K270" s="136"/>
      <c r="L270" s="135"/>
      <c r="M270" s="136"/>
      <c r="N270" s="136"/>
      <c r="O270" s="135"/>
      <c r="P270" s="135"/>
    </row>
    <row r="271" spans="1:16" s="176" customFormat="1" x14ac:dyDescent="0.2">
      <c r="A271" s="178"/>
      <c r="B271" s="192"/>
      <c r="C271" s="197"/>
      <c r="D271" s="195"/>
      <c r="E271" s="195"/>
      <c r="F271" s="180"/>
      <c r="G271" s="135"/>
      <c r="H271" s="136"/>
      <c r="I271" s="136"/>
      <c r="J271" s="136"/>
      <c r="K271" s="136"/>
      <c r="L271" s="135"/>
      <c r="M271" s="136"/>
      <c r="N271" s="136"/>
      <c r="O271" s="135"/>
      <c r="P271" s="135"/>
    </row>
    <row r="272" spans="1:16" s="176" customFormat="1" x14ac:dyDescent="0.2">
      <c r="A272" s="178"/>
      <c r="B272" s="179"/>
      <c r="C272" s="104"/>
      <c r="D272" s="198"/>
      <c r="E272" s="198"/>
      <c r="F272" s="180"/>
      <c r="G272" s="135"/>
      <c r="H272" s="136"/>
      <c r="I272" s="136"/>
      <c r="J272" s="136"/>
      <c r="K272" s="136"/>
      <c r="L272" s="135"/>
      <c r="M272" s="136"/>
      <c r="N272" s="136"/>
      <c r="O272" s="135"/>
      <c r="P272" s="135"/>
    </row>
    <row r="273" spans="1:16" s="176" customFormat="1" x14ac:dyDescent="0.2">
      <c r="A273" s="178"/>
      <c r="B273" s="179"/>
      <c r="C273" s="72"/>
      <c r="D273" s="199"/>
      <c r="E273" s="199"/>
      <c r="F273" s="148"/>
      <c r="G273" s="135"/>
      <c r="H273" s="136"/>
      <c r="I273" s="136"/>
      <c r="J273" s="136"/>
      <c r="K273" s="136"/>
      <c r="L273" s="135"/>
      <c r="M273" s="136"/>
      <c r="N273" s="136"/>
      <c r="O273" s="135"/>
      <c r="P273" s="135"/>
    </row>
    <row r="274" spans="1:16" s="176" customFormat="1" x14ac:dyDescent="0.2">
      <c r="A274" s="178"/>
      <c r="B274" s="179"/>
      <c r="C274" s="72"/>
      <c r="D274" s="199"/>
      <c r="E274" s="199"/>
      <c r="F274" s="148"/>
      <c r="G274" s="135"/>
      <c r="H274" s="136"/>
      <c r="I274" s="136"/>
      <c r="J274" s="136"/>
      <c r="K274" s="136"/>
      <c r="L274" s="135"/>
      <c r="M274" s="136"/>
      <c r="N274" s="136"/>
      <c r="O274" s="135"/>
      <c r="P274" s="135"/>
    </row>
    <row r="275" spans="1:16" s="176" customFormat="1" x14ac:dyDescent="0.2">
      <c r="A275" s="178"/>
      <c r="B275" s="179"/>
      <c r="C275" s="72"/>
      <c r="D275" s="199"/>
      <c r="E275" s="199"/>
      <c r="F275" s="148"/>
      <c r="G275" s="135"/>
      <c r="H275" s="136"/>
      <c r="I275" s="136"/>
      <c r="J275" s="136"/>
      <c r="K275" s="136"/>
      <c r="L275" s="135"/>
      <c r="M275" s="136"/>
      <c r="N275" s="136"/>
      <c r="O275" s="135"/>
      <c r="P275" s="135"/>
    </row>
    <row r="276" spans="1:16" s="176" customFormat="1" x14ac:dyDescent="0.2">
      <c r="A276" s="178"/>
      <c r="B276" s="179"/>
      <c r="C276" s="72"/>
      <c r="D276" s="199"/>
      <c r="E276" s="199"/>
      <c r="F276" s="148"/>
      <c r="G276" s="135"/>
      <c r="H276" s="136"/>
      <c r="I276" s="136"/>
      <c r="J276" s="136"/>
      <c r="K276" s="136"/>
      <c r="L276" s="135"/>
      <c r="M276" s="136"/>
      <c r="N276" s="136"/>
      <c r="O276" s="135"/>
      <c r="P276" s="135"/>
    </row>
    <row r="277" spans="1:16" s="176" customFormat="1" x14ac:dyDescent="0.2">
      <c r="A277" s="178"/>
      <c r="B277" s="179"/>
      <c r="C277" s="72"/>
      <c r="D277" s="199"/>
      <c r="E277" s="199"/>
      <c r="F277" s="148"/>
      <c r="G277" s="135"/>
      <c r="H277" s="136"/>
      <c r="I277" s="136"/>
      <c r="J277" s="136"/>
      <c r="K277" s="136"/>
      <c r="L277" s="135"/>
      <c r="M277" s="136"/>
      <c r="N277" s="136"/>
      <c r="O277" s="135"/>
      <c r="P277" s="135"/>
    </row>
    <row r="278" spans="1:16" s="176" customFormat="1" x14ac:dyDescent="0.2">
      <c r="A278" s="178"/>
      <c r="B278" s="179"/>
      <c r="C278" s="72"/>
      <c r="D278" s="199"/>
      <c r="E278" s="199"/>
      <c r="F278" s="148"/>
      <c r="G278" s="135"/>
      <c r="H278" s="136"/>
      <c r="I278" s="136"/>
      <c r="J278" s="136"/>
      <c r="K278" s="136"/>
      <c r="L278" s="135"/>
      <c r="M278" s="136"/>
      <c r="N278" s="136"/>
      <c r="O278" s="135"/>
      <c r="P278" s="135"/>
    </row>
    <row r="279" spans="1:16" s="176" customFormat="1" x14ac:dyDescent="0.2">
      <c r="A279" s="178"/>
      <c r="B279" s="179"/>
      <c r="C279" s="72"/>
      <c r="D279" s="199"/>
      <c r="E279" s="199"/>
      <c r="F279" s="148"/>
      <c r="G279" s="135"/>
      <c r="H279" s="136"/>
      <c r="I279" s="136"/>
      <c r="J279" s="136"/>
      <c r="K279" s="136"/>
      <c r="L279" s="135"/>
      <c r="M279" s="136"/>
      <c r="N279" s="136"/>
      <c r="O279" s="135"/>
      <c r="P279" s="135"/>
    </row>
    <row r="280" spans="1:16" s="176" customFormat="1" x14ac:dyDescent="0.2">
      <c r="A280" s="178"/>
      <c r="B280" s="179"/>
      <c r="C280" s="72"/>
      <c r="D280" s="199"/>
      <c r="E280" s="199"/>
      <c r="F280" s="148"/>
      <c r="G280" s="135"/>
      <c r="H280" s="136"/>
      <c r="I280" s="136"/>
      <c r="J280" s="136"/>
      <c r="K280" s="136"/>
      <c r="L280" s="135"/>
      <c r="M280" s="136"/>
      <c r="N280" s="136"/>
      <c r="O280" s="135"/>
      <c r="P280" s="135"/>
    </row>
    <row r="281" spans="1:16" s="176" customFormat="1" x14ac:dyDescent="0.2">
      <c r="A281" s="178"/>
      <c r="B281" s="179"/>
      <c r="C281" s="72"/>
      <c r="D281" s="199"/>
      <c r="E281" s="199"/>
      <c r="F281" s="148"/>
      <c r="G281" s="135"/>
      <c r="H281" s="136"/>
      <c r="I281" s="136"/>
      <c r="J281" s="136"/>
      <c r="K281" s="136"/>
      <c r="L281" s="135"/>
      <c r="M281" s="136"/>
      <c r="N281" s="136"/>
      <c r="O281" s="135"/>
      <c r="P281" s="135"/>
    </row>
    <row r="282" spans="1:16" s="176" customFormat="1" x14ac:dyDescent="0.2">
      <c r="A282" s="178"/>
      <c r="B282" s="179"/>
      <c r="C282" s="72"/>
      <c r="D282" s="199"/>
      <c r="E282" s="199"/>
      <c r="F282" s="148"/>
      <c r="G282" s="135"/>
      <c r="H282" s="136"/>
      <c r="I282" s="136"/>
      <c r="J282" s="136"/>
      <c r="K282" s="136"/>
      <c r="L282" s="135"/>
      <c r="M282" s="136"/>
      <c r="N282" s="136"/>
      <c r="O282" s="135"/>
      <c r="P282" s="135"/>
    </row>
    <row r="283" spans="1:16" s="176" customFormat="1" x14ac:dyDescent="0.2">
      <c r="A283" s="178"/>
      <c r="B283" s="179"/>
      <c r="C283" s="72"/>
      <c r="D283" s="199"/>
      <c r="E283" s="199"/>
      <c r="F283" s="148"/>
      <c r="G283" s="135"/>
      <c r="H283" s="136"/>
      <c r="I283" s="136"/>
      <c r="J283" s="136"/>
      <c r="K283" s="136"/>
      <c r="L283" s="135"/>
      <c r="M283" s="136"/>
      <c r="N283" s="136"/>
      <c r="O283" s="135"/>
      <c r="P283" s="135"/>
    </row>
    <row r="284" spans="1:16" s="176" customFormat="1" x14ac:dyDescent="0.2">
      <c r="A284" s="178"/>
      <c r="B284" s="179"/>
      <c r="C284" s="72"/>
      <c r="D284" s="199"/>
      <c r="E284" s="199"/>
      <c r="F284" s="148"/>
      <c r="G284" s="135"/>
      <c r="H284" s="136"/>
      <c r="I284" s="136"/>
      <c r="J284" s="136"/>
      <c r="K284" s="136"/>
      <c r="L284" s="135"/>
      <c r="M284" s="136"/>
      <c r="N284" s="136"/>
      <c r="O284" s="135"/>
      <c r="P284" s="135"/>
    </row>
    <row r="285" spans="1:16" s="176" customFormat="1" x14ac:dyDescent="0.2">
      <c r="A285" s="178"/>
      <c r="B285" s="179"/>
      <c r="C285" s="72"/>
      <c r="D285" s="199"/>
      <c r="E285" s="199"/>
      <c r="F285" s="148"/>
      <c r="G285" s="135"/>
      <c r="H285" s="136"/>
      <c r="I285" s="136"/>
      <c r="J285" s="136"/>
      <c r="K285" s="136"/>
      <c r="L285" s="135"/>
      <c r="M285" s="136"/>
      <c r="N285" s="136"/>
      <c r="O285" s="135"/>
      <c r="P285" s="135"/>
    </row>
    <row r="286" spans="1:16" s="176" customFormat="1" x14ac:dyDescent="0.2">
      <c r="A286" s="178"/>
      <c r="B286" s="179"/>
      <c r="C286" s="72"/>
      <c r="D286" s="199"/>
      <c r="E286" s="199"/>
      <c r="F286" s="148"/>
      <c r="G286" s="135"/>
      <c r="H286" s="136"/>
      <c r="I286" s="136"/>
      <c r="J286" s="136"/>
      <c r="K286" s="136"/>
      <c r="L286" s="135"/>
      <c r="M286" s="136"/>
      <c r="N286" s="136"/>
      <c r="O286" s="135"/>
      <c r="P286" s="135"/>
    </row>
    <row r="287" spans="1:16" s="176" customFormat="1" x14ac:dyDescent="0.2">
      <c r="A287" s="178"/>
      <c r="B287" s="179"/>
      <c r="C287" s="72"/>
      <c r="D287" s="199"/>
      <c r="E287" s="199"/>
      <c r="F287" s="148"/>
      <c r="G287" s="135"/>
      <c r="H287" s="136"/>
      <c r="I287" s="136"/>
      <c r="J287" s="136"/>
      <c r="K287" s="136"/>
      <c r="L287" s="135"/>
      <c r="M287" s="136"/>
      <c r="N287" s="136"/>
      <c r="O287" s="135"/>
      <c r="P287" s="135"/>
    </row>
    <row r="288" spans="1:16" s="176" customFormat="1" x14ac:dyDescent="0.2">
      <c r="A288" s="178"/>
      <c r="B288" s="179"/>
      <c r="C288" s="72"/>
      <c r="D288" s="199"/>
      <c r="E288" s="199"/>
      <c r="F288" s="148"/>
      <c r="G288" s="135"/>
      <c r="H288" s="136"/>
      <c r="I288" s="136"/>
      <c r="J288" s="136"/>
      <c r="K288" s="136"/>
      <c r="L288" s="135"/>
      <c r="M288" s="136"/>
      <c r="N288" s="136"/>
      <c r="O288" s="135"/>
      <c r="P288" s="135"/>
    </row>
    <row r="289" spans="1:16" s="176" customFormat="1" x14ac:dyDescent="0.2">
      <c r="A289" s="178"/>
      <c r="B289" s="179"/>
      <c r="C289" s="104"/>
      <c r="D289" s="198"/>
      <c r="E289" s="198"/>
      <c r="F289" s="180"/>
      <c r="G289" s="135"/>
      <c r="H289" s="136"/>
      <c r="I289" s="136"/>
      <c r="J289" s="136"/>
      <c r="K289" s="136"/>
      <c r="L289" s="135"/>
      <c r="M289" s="136"/>
      <c r="N289" s="136"/>
      <c r="O289" s="135"/>
      <c r="P289" s="135"/>
    </row>
    <row r="290" spans="1:16" s="176" customFormat="1" x14ac:dyDescent="0.2">
      <c r="A290" s="178"/>
      <c r="B290" s="179"/>
      <c r="C290" s="72"/>
      <c r="D290" s="199"/>
      <c r="E290" s="199"/>
      <c r="F290" s="148"/>
      <c r="G290" s="135"/>
      <c r="H290" s="136"/>
      <c r="I290" s="136"/>
      <c r="J290" s="136"/>
      <c r="K290" s="136"/>
      <c r="L290" s="135"/>
      <c r="M290" s="136"/>
      <c r="N290" s="136"/>
      <c r="O290" s="135"/>
      <c r="P290" s="135"/>
    </row>
    <row r="291" spans="1:16" s="176" customFormat="1" x14ac:dyDescent="0.2">
      <c r="A291" s="200"/>
      <c r="B291" s="179"/>
      <c r="C291" s="104"/>
      <c r="D291" s="198"/>
      <c r="E291" s="198"/>
      <c r="F291" s="180"/>
      <c r="G291" s="135"/>
      <c r="H291" s="136"/>
      <c r="I291" s="136"/>
      <c r="J291" s="136"/>
      <c r="K291" s="136"/>
      <c r="L291" s="135"/>
      <c r="M291" s="136"/>
      <c r="N291" s="136"/>
      <c r="O291" s="135"/>
      <c r="P291" s="135"/>
    </row>
    <row r="292" spans="1:16" s="176" customFormat="1" x14ac:dyDescent="0.2">
      <c r="A292" s="178"/>
      <c r="B292" s="179"/>
      <c r="C292" s="72"/>
      <c r="D292" s="199"/>
      <c r="E292" s="199"/>
      <c r="F292" s="148"/>
      <c r="G292" s="135"/>
      <c r="H292" s="136"/>
      <c r="I292" s="136"/>
      <c r="J292" s="136"/>
      <c r="K292" s="136"/>
      <c r="L292" s="135"/>
      <c r="M292" s="136"/>
      <c r="N292" s="136"/>
      <c r="O292" s="135"/>
      <c r="P292" s="135"/>
    </row>
    <row r="293" spans="1:16" s="176" customFormat="1" x14ac:dyDescent="0.2">
      <c r="A293" s="178"/>
      <c r="B293" s="179"/>
      <c r="C293" s="72"/>
      <c r="D293" s="199"/>
      <c r="E293" s="199"/>
      <c r="F293" s="148"/>
      <c r="G293" s="135"/>
      <c r="H293" s="136"/>
      <c r="I293" s="136"/>
      <c r="J293" s="136"/>
      <c r="K293" s="136"/>
      <c r="L293" s="135"/>
      <c r="M293" s="136"/>
      <c r="N293" s="136"/>
      <c r="O293" s="135"/>
      <c r="P293" s="135"/>
    </row>
    <row r="294" spans="1:16" s="176" customFormat="1" x14ac:dyDescent="0.2">
      <c r="A294" s="178"/>
      <c r="B294" s="179"/>
      <c r="C294" s="104"/>
      <c r="D294" s="198"/>
      <c r="E294" s="198"/>
      <c r="F294" s="180"/>
      <c r="G294" s="135"/>
      <c r="H294" s="136"/>
      <c r="I294" s="136"/>
      <c r="J294" s="136"/>
      <c r="K294" s="136"/>
      <c r="L294" s="135"/>
      <c r="M294" s="136"/>
      <c r="N294" s="136"/>
      <c r="O294" s="135"/>
      <c r="P294" s="135"/>
    </row>
    <row r="295" spans="1:16" s="176" customFormat="1" x14ac:dyDescent="0.2">
      <c r="A295" s="178"/>
      <c r="B295" s="179"/>
      <c r="C295" s="72"/>
      <c r="D295" s="199"/>
      <c r="E295" s="199"/>
      <c r="F295" s="148"/>
      <c r="G295" s="135"/>
      <c r="H295" s="136"/>
      <c r="I295" s="136"/>
      <c r="J295" s="136"/>
      <c r="K295" s="136"/>
      <c r="L295" s="135"/>
      <c r="M295" s="136"/>
      <c r="N295" s="136"/>
      <c r="O295" s="135"/>
      <c r="P295" s="135"/>
    </row>
    <row r="296" spans="1:16" s="176" customFormat="1" x14ac:dyDescent="0.2">
      <c r="A296" s="178"/>
      <c r="B296" s="179"/>
      <c r="C296" s="104"/>
      <c r="D296" s="198"/>
      <c r="E296" s="198"/>
      <c r="F296" s="180"/>
      <c r="G296" s="135"/>
      <c r="H296" s="136"/>
      <c r="I296" s="136"/>
      <c r="J296" s="136"/>
      <c r="K296" s="136"/>
      <c r="L296" s="135"/>
      <c r="M296" s="136"/>
      <c r="N296" s="136"/>
      <c r="O296" s="135"/>
      <c r="P296" s="135"/>
    </row>
    <row r="297" spans="1:16" s="176" customFormat="1" x14ac:dyDescent="0.2">
      <c r="A297" s="178"/>
      <c r="B297" s="179"/>
      <c r="C297" s="72"/>
      <c r="D297" s="199"/>
      <c r="E297" s="199"/>
      <c r="F297" s="148"/>
      <c r="G297" s="135"/>
      <c r="H297" s="136"/>
      <c r="I297" s="136"/>
      <c r="J297" s="136"/>
      <c r="K297" s="136"/>
      <c r="L297" s="135"/>
      <c r="M297" s="136"/>
      <c r="N297" s="136"/>
      <c r="O297" s="135"/>
      <c r="P297" s="135"/>
    </row>
    <row r="298" spans="1:16" s="176" customFormat="1" x14ac:dyDescent="0.2">
      <c r="A298" s="178"/>
      <c r="B298" s="179"/>
      <c r="C298" s="104"/>
      <c r="D298" s="198"/>
      <c r="E298" s="198"/>
      <c r="F298" s="180"/>
      <c r="G298" s="135"/>
      <c r="H298" s="136"/>
      <c r="I298" s="136"/>
      <c r="J298" s="136"/>
      <c r="K298" s="136"/>
      <c r="L298" s="135"/>
      <c r="M298" s="136"/>
      <c r="N298" s="136"/>
      <c r="O298" s="135"/>
      <c r="P298" s="135"/>
    </row>
    <row r="299" spans="1:16" s="176" customFormat="1" x14ac:dyDescent="0.2">
      <c r="A299" s="178"/>
      <c r="B299" s="192"/>
      <c r="C299" s="104"/>
      <c r="D299" s="198"/>
      <c r="E299" s="198"/>
      <c r="F299" s="180"/>
      <c r="G299" s="135"/>
      <c r="H299" s="136"/>
      <c r="I299" s="136"/>
      <c r="J299" s="136"/>
      <c r="K299" s="136"/>
      <c r="L299" s="135"/>
      <c r="M299" s="136"/>
      <c r="N299" s="136"/>
      <c r="O299" s="135"/>
      <c r="P299" s="135"/>
    </row>
    <row r="300" spans="1:16" s="176" customFormat="1" x14ac:dyDescent="0.2">
      <c r="A300" s="178"/>
      <c r="B300" s="179"/>
      <c r="C300" s="72"/>
      <c r="D300" s="199"/>
      <c r="E300" s="199"/>
      <c r="F300" s="148"/>
      <c r="G300" s="135"/>
      <c r="H300" s="136"/>
      <c r="I300" s="136"/>
      <c r="J300" s="136"/>
      <c r="K300" s="136"/>
      <c r="L300" s="135"/>
      <c r="M300" s="136"/>
      <c r="N300" s="136"/>
      <c r="O300" s="135"/>
      <c r="P300" s="135"/>
    </row>
    <row r="301" spans="1:16" s="176" customFormat="1" x14ac:dyDescent="0.2">
      <c r="A301" s="178"/>
      <c r="B301" s="179"/>
      <c r="C301" s="72"/>
      <c r="D301" s="199"/>
      <c r="E301" s="199"/>
      <c r="F301" s="148"/>
      <c r="G301" s="135"/>
      <c r="H301" s="136"/>
      <c r="I301" s="136"/>
      <c r="J301" s="136"/>
      <c r="K301" s="136"/>
      <c r="L301" s="135"/>
      <c r="M301" s="136"/>
      <c r="N301" s="136"/>
      <c r="O301" s="135"/>
      <c r="P301" s="135"/>
    </row>
    <row r="302" spans="1:16" s="176" customFormat="1" x14ac:dyDescent="0.2">
      <c r="A302" s="178"/>
      <c r="B302" s="179"/>
      <c r="C302" s="72"/>
      <c r="D302" s="199"/>
      <c r="E302" s="199"/>
      <c r="F302" s="148"/>
      <c r="G302" s="135"/>
      <c r="H302" s="136"/>
      <c r="I302" s="136"/>
      <c r="J302" s="136"/>
      <c r="K302" s="136"/>
      <c r="L302" s="135"/>
      <c r="M302" s="136"/>
      <c r="N302" s="136"/>
      <c r="O302" s="135"/>
      <c r="P302" s="135"/>
    </row>
    <row r="303" spans="1:16" s="176" customFormat="1" x14ac:dyDescent="0.2">
      <c r="A303" s="178"/>
      <c r="B303" s="179"/>
      <c r="C303" s="72"/>
      <c r="D303" s="199"/>
      <c r="E303" s="199"/>
      <c r="F303" s="148"/>
      <c r="G303" s="135"/>
      <c r="H303" s="136"/>
      <c r="I303" s="136"/>
      <c r="J303" s="136"/>
      <c r="K303" s="136"/>
      <c r="L303" s="135"/>
      <c r="M303" s="136"/>
      <c r="N303" s="136"/>
      <c r="O303" s="135"/>
      <c r="P303" s="135"/>
    </row>
    <row r="304" spans="1:16" s="176" customFormat="1" x14ac:dyDescent="0.2">
      <c r="A304" s="178"/>
      <c r="B304" s="179"/>
      <c r="C304" s="72"/>
      <c r="D304" s="199"/>
      <c r="E304" s="199"/>
      <c r="F304" s="148"/>
      <c r="G304" s="135"/>
      <c r="H304" s="136"/>
      <c r="I304" s="136"/>
      <c r="J304" s="136"/>
      <c r="K304" s="136"/>
      <c r="L304" s="135"/>
      <c r="M304" s="136"/>
      <c r="N304" s="136"/>
      <c r="O304" s="135"/>
      <c r="P304" s="135"/>
    </row>
    <row r="305" spans="1:16" s="176" customFormat="1" x14ac:dyDescent="0.2">
      <c r="A305" s="178"/>
      <c r="B305" s="179"/>
      <c r="C305" s="72"/>
      <c r="D305" s="199"/>
      <c r="E305" s="199"/>
      <c r="F305" s="148"/>
      <c r="G305" s="135"/>
      <c r="H305" s="136"/>
      <c r="I305" s="136"/>
      <c r="J305" s="136"/>
      <c r="K305" s="136"/>
      <c r="L305" s="135"/>
      <c r="M305" s="136"/>
      <c r="N305" s="136"/>
      <c r="O305" s="135"/>
      <c r="P305" s="135"/>
    </row>
    <row r="306" spans="1:16" s="176" customFormat="1" x14ac:dyDescent="0.2">
      <c r="A306" s="178"/>
      <c r="B306" s="179"/>
      <c r="C306" s="72"/>
      <c r="D306" s="199"/>
      <c r="E306" s="199"/>
      <c r="F306" s="148"/>
      <c r="G306" s="135"/>
      <c r="H306" s="136"/>
      <c r="I306" s="136"/>
      <c r="J306" s="136"/>
      <c r="K306" s="136"/>
      <c r="L306" s="135"/>
      <c r="M306" s="136"/>
      <c r="N306" s="136"/>
      <c r="O306" s="135"/>
      <c r="P306" s="135"/>
    </row>
    <row r="307" spans="1:16" s="176" customFormat="1" x14ac:dyDescent="0.2">
      <c r="A307" s="178"/>
      <c r="B307" s="179"/>
      <c r="C307" s="72"/>
      <c r="D307" s="199"/>
      <c r="E307" s="199"/>
      <c r="F307" s="148"/>
      <c r="G307" s="135"/>
      <c r="H307" s="136"/>
      <c r="I307" s="136"/>
      <c r="J307" s="136"/>
      <c r="K307" s="136"/>
      <c r="L307" s="135"/>
      <c r="M307" s="136"/>
      <c r="N307" s="136"/>
      <c r="O307" s="135"/>
      <c r="P307" s="135"/>
    </row>
    <row r="308" spans="1:16" s="176" customFormat="1" x14ac:dyDescent="0.2">
      <c r="A308" s="178"/>
      <c r="B308" s="179"/>
      <c r="C308" s="72"/>
      <c r="D308" s="199"/>
      <c r="E308" s="199"/>
      <c r="F308" s="148"/>
      <c r="G308" s="135"/>
      <c r="H308" s="136"/>
      <c r="I308" s="136"/>
      <c r="J308" s="136"/>
      <c r="K308" s="136"/>
      <c r="L308" s="135"/>
      <c r="M308" s="136"/>
      <c r="N308" s="136"/>
      <c r="O308" s="135"/>
      <c r="P308" s="135"/>
    </row>
    <row r="309" spans="1:16" s="176" customFormat="1" x14ac:dyDescent="0.2">
      <c r="A309" s="178"/>
      <c r="B309" s="179"/>
      <c r="C309" s="72"/>
      <c r="D309" s="199"/>
      <c r="E309" s="199"/>
      <c r="F309" s="148"/>
      <c r="G309" s="135"/>
      <c r="H309" s="136"/>
      <c r="I309" s="136"/>
      <c r="J309" s="136"/>
      <c r="K309" s="136"/>
      <c r="L309" s="135"/>
      <c r="M309" s="136"/>
      <c r="N309" s="136"/>
      <c r="O309" s="135"/>
      <c r="P309" s="135"/>
    </row>
    <row r="310" spans="1:16" s="176" customFormat="1" x14ac:dyDescent="0.2">
      <c r="A310" s="201"/>
      <c r="B310" s="179"/>
      <c r="C310" s="72"/>
      <c r="D310" s="199"/>
      <c r="E310" s="199"/>
      <c r="F310" s="148"/>
      <c r="G310" s="135"/>
      <c r="H310" s="136"/>
      <c r="I310" s="136"/>
      <c r="J310" s="136"/>
      <c r="K310" s="136"/>
      <c r="L310" s="135"/>
      <c r="M310" s="136"/>
      <c r="N310" s="136"/>
      <c r="O310" s="135"/>
      <c r="P310" s="135"/>
    </row>
    <row r="311" spans="1:16" s="176" customFormat="1" x14ac:dyDescent="0.2">
      <c r="A311" s="201"/>
      <c r="B311" s="179"/>
      <c r="C311" s="72"/>
      <c r="D311" s="199"/>
      <c r="E311" s="199"/>
      <c r="F311" s="148"/>
      <c r="G311" s="135"/>
      <c r="H311" s="136"/>
      <c r="I311" s="136"/>
      <c r="J311" s="136"/>
      <c r="K311" s="136"/>
      <c r="L311" s="135"/>
      <c r="M311" s="136"/>
      <c r="N311" s="136"/>
      <c r="O311" s="135"/>
      <c r="P311" s="135"/>
    </row>
    <row r="312" spans="1:16" s="176" customFormat="1" x14ac:dyDescent="0.2">
      <c r="A312" s="201"/>
      <c r="B312" s="179"/>
      <c r="C312" s="72"/>
      <c r="D312" s="199"/>
      <c r="E312" s="199"/>
      <c r="F312" s="148"/>
      <c r="G312" s="135"/>
      <c r="H312" s="136"/>
      <c r="I312" s="136"/>
      <c r="J312" s="136"/>
      <c r="K312" s="136"/>
      <c r="L312" s="135"/>
      <c r="M312" s="136"/>
      <c r="N312" s="136"/>
      <c r="O312" s="135"/>
      <c r="P312" s="135"/>
    </row>
    <row r="313" spans="1:16" s="176" customFormat="1" x14ac:dyDescent="0.2">
      <c r="A313" s="201"/>
      <c r="B313" s="179"/>
      <c r="C313" s="72"/>
      <c r="D313" s="199"/>
      <c r="E313" s="199"/>
      <c r="F313" s="148"/>
      <c r="G313" s="135"/>
      <c r="H313" s="136"/>
      <c r="I313" s="136"/>
      <c r="J313" s="136"/>
      <c r="K313" s="136"/>
      <c r="L313" s="135"/>
      <c r="M313" s="136"/>
      <c r="N313" s="136"/>
      <c r="O313" s="135"/>
      <c r="P313" s="135"/>
    </row>
    <row r="314" spans="1:16" s="176" customFormat="1" x14ac:dyDescent="0.2">
      <c r="A314" s="201"/>
      <c r="B314" s="179"/>
      <c r="C314" s="72"/>
      <c r="D314" s="199"/>
      <c r="E314" s="199"/>
      <c r="F314" s="148"/>
      <c r="G314" s="135"/>
      <c r="H314" s="136"/>
      <c r="I314" s="136"/>
      <c r="J314" s="136"/>
      <c r="K314" s="136"/>
      <c r="L314" s="135"/>
      <c r="M314" s="136"/>
      <c r="N314" s="136"/>
      <c r="O314" s="135"/>
      <c r="P314" s="135"/>
    </row>
    <row r="315" spans="1:16" s="176" customFormat="1" x14ac:dyDescent="0.2">
      <c r="A315" s="201"/>
      <c r="B315" s="179"/>
      <c r="C315" s="72"/>
      <c r="D315" s="199"/>
      <c r="E315" s="199"/>
      <c r="F315" s="148"/>
      <c r="G315" s="135"/>
      <c r="H315" s="136"/>
      <c r="I315" s="136"/>
      <c r="J315" s="136"/>
      <c r="K315" s="136"/>
      <c r="L315" s="135"/>
      <c r="M315" s="136"/>
      <c r="N315" s="136"/>
      <c r="O315" s="135"/>
      <c r="P315" s="135"/>
    </row>
    <row r="316" spans="1:16" s="176" customFormat="1" x14ac:dyDescent="0.2">
      <c r="A316" s="201"/>
      <c r="B316" s="192"/>
      <c r="C316" s="104"/>
      <c r="D316" s="198"/>
      <c r="E316" s="198"/>
      <c r="F316" s="180"/>
      <c r="G316" s="135"/>
      <c r="H316" s="136"/>
      <c r="I316" s="136"/>
      <c r="J316" s="136"/>
      <c r="K316" s="136"/>
      <c r="L316" s="135"/>
      <c r="M316" s="136"/>
      <c r="N316" s="136"/>
      <c r="O316" s="135"/>
      <c r="P316" s="135"/>
    </row>
    <row r="317" spans="1:16" s="176" customFormat="1" x14ac:dyDescent="0.2">
      <c r="A317" s="178"/>
      <c r="B317" s="179"/>
      <c r="C317" s="72"/>
      <c r="D317" s="199"/>
      <c r="E317" s="199"/>
      <c r="F317" s="148"/>
      <c r="G317" s="135"/>
      <c r="H317" s="136"/>
      <c r="I317" s="136"/>
      <c r="J317" s="136"/>
      <c r="K317" s="136"/>
      <c r="L317" s="135"/>
      <c r="M317" s="136"/>
      <c r="N317" s="136"/>
      <c r="O317" s="135"/>
      <c r="P317" s="135"/>
    </row>
    <row r="318" spans="1:16" s="176" customFormat="1" x14ac:dyDescent="0.2">
      <c r="A318" s="178"/>
      <c r="B318" s="179"/>
      <c r="C318" s="72"/>
      <c r="D318" s="199"/>
      <c r="E318" s="199"/>
      <c r="F318" s="148"/>
      <c r="G318" s="135"/>
      <c r="H318" s="136"/>
      <c r="I318" s="136"/>
      <c r="J318" s="136"/>
      <c r="K318" s="136"/>
      <c r="L318" s="135"/>
      <c r="M318" s="136"/>
      <c r="N318" s="136"/>
      <c r="O318" s="135"/>
      <c r="P318" s="135"/>
    </row>
    <row r="319" spans="1:16" s="176" customFormat="1" x14ac:dyDescent="0.2">
      <c r="A319" s="178"/>
      <c r="B319" s="192"/>
      <c r="C319" s="104"/>
      <c r="D319" s="198"/>
      <c r="E319" s="198"/>
      <c r="F319" s="180"/>
      <c r="G319" s="135"/>
      <c r="H319" s="136"/>
      <c r="I319" s="136"/>
      <c r="J319" s="136"/>
      <c r="K319" s="136"/>
      <c r="L319" s="135"/>
      <c r="M319" s="136"/>
      <c r="N319" s="136"/>
      <c r="O319" s="135"/>
      <c r="P319" s="135"/>
    </row>
    <row r="320" spans="1:16" s="176" customFormat="1" x14ac:dyDescent="0.2">
      <c r="A320" s="178"/>
      <c r="B320" s="179"/>
      <c r="C320" s="72"/>
      <c r="D320" s="199"/>
      <c r="E320" s="199"/>
      <c r="F320" s="148"/>
      <c r="G320" s="135"/>
      <c r="H320" s="136"/>
      <c r="I320" s="136"/>
      <c r="J320" s="136"/>
      <c r="K320" s="136"/>
      <c r="L320" s="135"/>
      <c r="M320" s="136"/>
      <c r="N320" s="136"/>
      <c r="O320" s="135"/>
      <c r="P320" s="135"/>
    </row>
    <row r="321" spans="1:16" s="176" customFormat="1" x14ac:dyDescent="0.2">
      <c r="A321" s="200"/>
      <c r="B321" s="179"/>
      <c r="C321" s="72"/>
      <c r="D321" s="199"/>
      <c r="E321" s="199"/>
      <c r="F321" s="148"/>
      <c r="G321" s="135"/>
      <c r="H321" s="136"/>
      <c r="I321" s="136"/>
      <c r="J321" s="136"/>
      <c r="K321" s="136"/>
      <c r="L321" s="135"/>
      <c r="M321" s="136"/>
      <c r="N321" s="136"/>
      <c r="O321" s="135"/>
      <c r="P321" s="135"/>
    </row>
    <row r="322" spans="1:16" s="176" customFormat="1" x14ac:dyDescent="0.2">
      <c r="A322" s="200"/>
      <c r="B322" s="192"/>
      <c r="C322" s="104"/>
      <c r="D322" s="198"/>
      <c r="E322" s="198"/>
      <c r="F322" s="180"/>
      <c r="G322" s="135"/>
      <c r="H322" s="136"/>
      <c r="I322" s="136"/>
      <c r="J322" s="136"/>
      <c r="K322" s="136"/>
      <c r="L322" s="135"/>
      <c r="M322" s="136"/>
      <c r="N322" s="136"/>
      <c r="O322" s="135"/>
      <c r="P322" s="135"/>
    </row>
    <row r="323" spans="1:16" x14ac:dyDescent="0.2">
      <c r="A323" s="178"/>
      <c r="B323" s="12"/>
      <c r="C323" s="4"/>
      <c r="D323" s="9"/>
      <c r="E323" s="9"/>
      <c r="F323" s="8"/>
    </row>
    <row r="324" spans="1:16" x14ac:dyDescent="0.2">
      <c r="A324" s="178"/>
      <c r="B324" s="29"/>
      <c r="C324" s="6"/>
      <c r="D324" s="10"/>
      <c r="E324" s="10"/>
      <c r="F324" s="11"/>
    </row>
    <row r="325" spans="1:16" x14ac:dyDescent="0.2">
      <c r="A325" s="178"/>
      <c r="B325" s="12"/>
      <c r="C325" s="4"/>
      <c r="D325" s="9"/>
      <c r="E325" s="9"/>
      <c r="F325" s="8"/>
    </row>
    <row r="326" spans="1:16" x14ac:dyDescent="0.2">
      <c r="A326" s="178"/>
      <c r="B326" s="12"/>
      <c r="C326" s="4"/>
      <c r="D326" s="9"/>
      <c r="E326" s="9"/>
      <c r="F326" s="8"/>
    </row>
    <row r="327" spans="1:16" x14ac:dyDescent="0.2">
      <c r="A327" s="178"/>
      <c r="B327" s="29"/>
      <c r="C327" s="6"/>
      <c r="D327" s="10"/>
      <c r="E327" s="10"/>
      <c r="F327" s="11"/>
    </row>
    <row r="328" spans="1:16" x14ac:dyDescent="0.2">
      <c r="A328" s="178"/>
      <c r="B328" s="29"/>
      <c r="C328" s="6"/>
      <c r="D328" s="10"/>
      <c r="E328" s="10"/>
      <c r="F328" s="11"/>
    </row>
    <row r="329" spans="1:16" x14ac:dyDescent="0.2">
      <c r="A329" s="178"/>
      <c r="B329" s="12"/>
      <c r="C329" s="4"/>
      <c r="D329" s="9"/>
      <c r="E329" s="9"/>
      <c r="F329" s="8"/>
    </row>
    <row r="330" spans="1:16" x14ac:dyDescent="0.2">
      <c r="A330" s="178"/>
      <c r="B330" s="12"/>
      <c r="C330" s="4"/>
      <c r="D330" s="9"/>
      <c r="E330" s="9"/>
      <c r="F330" s="8"/>
    </row>
    <row r="331" spans="1:16" x14ac:dyDescent="0.2">
      <c r="A331" s="178"/>
      <c r="B331" s="12"/>
      <c r="C331" s="4"/>
      <c r="D331" s="9"/>
      <c r="E331" s="9"/>
      <c r="F331" s="8"/>
    </row>
    <row r="332" spans="1:16" x14ac:dyDescent="0.2">
      <c r="A332" s="178"/>
      <c r="B332" s="12"/>
      <c r="C332" s="4"/>
      <c r="D332" s="9"/>
      <c r="E332" s="9"/>
      <c r="F332" s="8"/>
    </row>
    <row r="333" spans="1:16" x14ac:dyDescent="0.2">
      <c r="A333" s="178"/>
      <c r="B333" s="12"/>
      <c r="C333" s="4"/>
      <c r="D333" s="9"/>
      <c r="E333" s="9"/>
      <c r="F333" s="8"/>
    </row>
    <row r="334" spans="1:16" x14ac:dyDescent="0.2">
      <c r="A334" s="178"/>
      <c r="B334" s="12"/>
      <c r="C334" s="4"/>
      <c r="D334" s="9"/>
      <c r="E334" s="9"/>
      <c r="F334" s="8"/>
    </row>
    <row r="335" spans="1:16" x14ac:dyDescent="0.2">
      <c r="A335" s="178"/>
      <c r="B335" s="12"/>
      <c r="C335" s="4"/>
      <c r="D335" s="9"/>
      <c r="E335" s="9"/>
      <c r="F335" s="8"/>
    </row>
    <row r="336" spans="1:16" x14ac:dyDescent="0.2">
      <c r="A336" s="178"/>
      <c r="B336" s="29"/>
      <c r="C336" s="6"/>
      <c r="D336" s="10"/>
      <c r="E336" s="10"/>
      <c r="F336" s="11"/>
    </row>
    <row r="337" spans="1:6" x14ac:dyDescent="0.2">
      <c r="A337" s="178"/>
      <c r="B337" s="12"/>
      <c r="C337" s="4"/>
      <c r="D337" s="9"/>
      <c r="E337" s="9"/>
      <c r="F337" s="8"/>
    </row>
    <row r="338" spans="1:6" x14ac:dyDescent="0.2">
      <c r="A338" s="200"/>
      <c r="B338" s="12"/>
      <c r="C338" s="4"/>
      <c r="D338" s="9"/>
      <c r="E338" s="9"/>
      <c r="F338" s="8"/>
    </row>
    <row r="339" spans="1:6" x14ac:dyDescent="0.2">
      <c r="A339" s="200"/>
      <c r="B339" s="29"/>
      <c r="C339" s="6"/>
      <c r="D339" s="10"/>
      <c r="E339" s="10"/>
      <c r="F339" s="11"/>
    </row>
    <row r="340" spans="1:6" x14ac:dyDescent="0.2">
      <c r="A340" s="178"/>
      <c r="B340" s="12"/>
      <c r="C340" s="4"/>
      <c r="D340" s="9"/>
      <c r="E340" s="9"/>
      <c r="F340" s="8"/>
    </row>
    <row r="341" spans="1:6" x14ac:dyDescent="0.2">
      <c r="A341" s="178"/>
      <c r="B341" s="12"/>
      <c r="C341" s="4"/>
      <c r="D341" s="9"/>
      <c r="E341" s="9"/>
      <c r="F341" s="8"/>
    </row>
    <row r="342" spans="1:6" x14ac:dyDescent="0.2">
      <c r="A342" s="178"/>
      <c r="B342" s="29"/>
      <c r="C342" s="6"/>
      <c r="D342" s="10"/>
      <c r="E342" s="10"/>
      <c r="F342" s="11"/>
    </row>
    <row r="343" spans="1:6" x14ac:dyDescent="0.2">
      <c r="A343" s="178"/>
      <c r="B343" s="12"/>
      <c r="C343" s="4"/>
      <c r="D343" s="9"/>
      <c r="E343" s="9"/>
      <c r="F343" s="8"/>
    </row>
    <row r="344" spans="1:6" x14ac:dyDescent="0.2">
      <c r="A344" s="178"/>
      <c r="B344" s="12"/>
      <c r="C344" s="4"/>
      <c r="D344" s="9"/>
      <c r="E344" s="9"/>
      <c r="F344" s="8"/>
    </row>
    <row r="345" spans="1:6" x14ac:dyDescent="0.2">
      <c r="A345" s="178"/>
      <c r="B345" s="12"/>
      <c r="C345" s="4"/>
      <c r="D345" s="9"/>
      <c r="E345" s="9"/>
      <c r="F345" s="8"/>
    </row>
    <row r="346" spans="1:6" x14ac:dyDescent="0.2">
      <c r="A346" s="178"/>
      <c r="B346" s="12"/>
      <c r="C346" s="4"/>
      <c r="D346" s="9"/>
      <c r="E346" s="9"/>
      <c r="F346" s="8"/>
    </row>
    <row r="347" spans="1:6" x14ac:dyDescent="0.2">
      <c r="A347" s="178"/>
      <c r="B347" s="12"/>
      <c r="C347" s="4"/>
      <c r="D347" s="9"/>
      <c r="E347" s="9"/>
      <c r="F347" s="8"/>
    </row>
    <row r="348" spans="1:6" x14ac:dyDescent="0.2">
      <c r="A348" s="178"/>
      <c r="B348" s="12"/>
      <c r="C348" s="4"/>
      <c r="D348" s="9"/>
      <c r="E348" s="9"/>
      <c r="F348" s="8"/>
    </row>
    <row r="349" spans="1:6" x14ac:dyDescent="0.2">
      <c r="A349" s="178"/>
      <c r="B349" s="29"/>
      <c r="C349" s="6"/>
      <c r="D349" s="10"/>
      <c r="E349" s="10"/>
      <c r="F349" s="11"/>
    </row>
    <row r="350" spans="1:6" x14ac:dyDescent="0.2">
      <c r="A350" s="178"/>
      <c r="B350" s="12"/>
      <c r="C350" s="13"/>
      <c r="D350" s="9"/>
      <c r="E350" s="9"/>
      <c r="F350" s="8"/>
    </row>
    <row r="351" spans="1:6" x14ac:dyDescent="0.2">
      <c r="A351" s="178"/>
      <c r="B351" s="12"/>
      <c r="C351" s="4"/>
      <c r="D351" s="9"/>
      <c r="E351" s="9"/>
      <c r="F351" s="8"/>
    </row>
    <row r="352" spans="1:6" x14ac:dyDescent="0.2">
      <c r="A352" s="178"/>
      <c r="B352" s="12"/>
      <c r="C352" s="4"/>
      <c r="D352" s="9"/>
      <c r="E352" s="9"/>
      <c r="F352" s="8"/>
    </row>
    <row r="353" spans="1:6" x14ac:dyDescent="0.2">
      <c r="A353" s="178"/>
      <c r="B353" s="12"/>
      <c r="C353" s="4"/>
      <c r="D353" s="9"/>
      <c r="E353" s="9"/>
      <c r="F353" s="8"/>
    </row>
    <row r="354" spans="1:6" x14ac:dyDescent="0.2">
      <c r="A354" s="178"/>
      <c r="B354" s="29"/>
      <c r="C354" s="6"/>
      <c r="D354" s="10"/>
      <c r="E354" s="10"/>
      <c r="F354" s="11"/>
    </row>
    <row r="355" spans="1:6" x14ac:dyDescent="0.2">
      <c r="A355" s="178"/>
      <c r="B355" s="12"/>
      <c r="C355" s="13"/>
      <c r="D355" s="14"/>
      <c r="E355" s="14"/>
      <c r="F355" s="15"/>
    </row>
    <row r="356" spans="1:6" x14ac:dyDescent="0.2">
      <c r="A356" s="178"/>
      <c r="B356" s="29"/>
      <c r="C356" s="6"/>
      <c r="D356" s="10"/>
      <c r="E356" s="10"/>
      <c r="F356" s="11"/>
    </row>
    <row r="357" spans="1:6" x14ac:dyDescent="0.2">
      <c r="A357" s="178"/>
      <c r="B357" s="29"/>
      <c r="C357" s="6"/>
      <c r="D357" s="10"/>
      <c r="E357" s="10"/>
      <c r="F357" s="11"/>
    </row>
    <row r="358" spans="1:6" x14ac:dyDescent="0.2">
      <c r="A358" s="178"/>
      <c r="B358" s="29"/>
      <c r="C358" s="4"/>
      <c r="D358" s="9"/>
      <c r="E358" s="9"/>
      <c r="F358" s="8"/>
    </row>
    <row r="359" spans="1:6" x14ac:dyDescent="0.2">
      <c r="A359" s="178"/>
      <c r="B359" s="29"/>
      <c r="C359" s="6"/>
      <c r="D359" s="10"/>
      <c r="E359" s="10"/>
      <c r="F359" s="11"/>
    </row>
    <row r="360" spans="1:6" x14ac:dyDescent="0.2">
      <c r="A360" s="178"/>
      <c r="B360" s="12"/>
      <c r="C360" s="4"/>
      <c r="D360" s="9"/>
      <c r="E360" s="9"/>
      <c r="F360" s="8"/>
    </row>
    <row r="361" spans="1:6" x14ac:dyDescent="0.2">
      <c r="A361" s="178"/>
      <c r="B361" s="29"/>
      <c r="C361" s="6"/>
      <c r="D361" s="10"/>
      <c r="E361" s="10"/>
      <c r="F361" s="11"/>
    </row>
    <row r="362" spans="1:6" x14ac:dyDescent="0.2">
      <c r="A362" s="178"/>
      <c r="B362" s="29"/>
      <c r="C362" s="6"/>
      <c r="D362" s="10"/>
      <c r="E362" s="10"/>
      <c r="F362" s="11"/>
    </row>
    <row r="363" spans="1:6" x14ac:dyDescent="0.2">
      <c r="A363" s="178"/>
      <c r="B363" s="12"/>
      <c r="C363" s="4"/>
      <c r="D363" s="9"/>
      <c r="E363" s="9"/>
      <c r="F363" s="8"/>
    </row>
    <row r="364" spans="1:6" x14ac:dyDescent="0.2">
      <c r="A364" s="178"/>
      <c r="B364" s="29"/>
      <c r="C364" s="6"/>
      <c r="D364" s="10"/>
      <c r="E364" s="10"/>
      <c r="F364" s="11"/>
    </row>
    <row r="365" spans="1:6" x14ac:dyDescent="0.2">
      <c r="A365" s="178"/>
      <c r="B365" s="29"/>
      <c r="C365" s="4"/>
      <c r="D365" s="9"/>
      <c r="E365" s="9"/>
      <c r="F365" s="8"/>
    </row>
    <row r="366" spans="1:6" x14ac:dyDescent="0.2">
      <c r="A366" s="178"/>
      <c r="B366" s="29"/>
      <c r="C366" s="4"/>
      <c r="D366" s="9"/>
      <c r="E366" s="9"/>
      <c r="F366" s="8"/>
    </row>
    <row r="367" spans="1:6" x14ac:dyDescent="0.2">
      <c r="A367" s="178"/>
      <c r="B367" s="29"/>
      <c r="C367" s="4"/>
      <c r="D367" s="9"/>
      <c r="E367" s="9"/>
      <c r="F367" s="8"/>
    </row>
    <row r="368" spans="1:6" x14ac:dyDescent="0.2">
      <c r="A368" s="178"/>
      <c r="B368" s="29"/>
      <c r="C368" s="6"/>
      <c r="D368" s="10"/>
      <c r="E368" s="10"/>
      <c r="F368" s="11"/>
    </row>
    <row r="369" spans="1:6" x14ac:dyDescent="0.2">
      <c r="A369" s="178"/>
      <c r="B369" s="29"/>
      <c r="C369" s="6"/>
      <c r="D369" s="10"/>
      <c r="E369" s="10"/>
      <c r="F369" s="11"/>
    </row>
    <row r="370" spans="1:6" x14ac:dyDescent="0.2">
      <c r="A370" s="178"/>
      <c r="B370" s="12"/>
      <c r="C370" s="16"/>
      <c r="D370" s="9"/>
      <c r="E370" s="9"/>
      <c r="F370" s="8"/>
    </row>
    <row r="371" spans="1:6" x14ac:dyDescent="0.2">
      <c r="A371" s="178"/>
      <c r="B371" s="12"/>
      <c r="C371" s="16"/>
      <c r="D371" s="9"/>
      <c r="E371" s="9"/>
      <c r="F371" s="8"/>
    </row>
    <row r="372" spans="1:6" x14ac:dyDescent="0.2">
      <c r="A372" s="178"/>
      <c r="B372" s="29"/>
      <c r="C372" s="6"/>
      <c r="D372" s="10"/>
      <c r="E372" s="10"/>
      <c r="F372" s="11"/>
    </row>
    <row r="373" spans="1:6" x14ac:dyDescent="0.2">
      <c r="A373" s="178"/>
      <c r="B373" s="12"/>
      <c r="C373" s="16"/>
      <c r="D373" s="9"/>
      <c r="E373" s="9"/>
      <c r="F373" s="8"/>
    </row>
    <row r="374" spans="1:6" x14ac:dyDescent="0.2">
      <c r="A374" s="178"/>
      <c r="B374" s="29"/>
      <c r="C374" s="6"/>
      <c r="D374" s="10"/>
      <c r="E374" s="10"/>
      <c r="F374" s="11"/>
    </row>
    <row r="375" spans="1:6" x14ac:dyDescent="0.2">
      <c r="A375" s="178"/>
      <c r="B375" s="29"/>
      <c r="C375" s="6"/>
      <c r="D375" s="10"/>
      <c r="E375" s="10"/>
      <c r="F375" s="11"/>
    </row>
    <row r="376" spans="1:6" x14ac:dyDescent="0.2">
      <c r="A376" s="178"/>
      <c r="B376" s="12"/>
      <c r="C376" s="4"/>
      <c r="D376" s="9"/>
      <c r="E376" s="9"/>
      <c r="F376" s="8"/>
    </row>
    <row r="377" spans="1:6" x14ac:dyDescent="0.2">
      <c r="A377" s="178"/>
      <c r="B377" s="12"/>
      <c r="C377" s="4"/>
      <c r="D377" s="9"/>
      <c r="E377" s="9"/>
      <c r="F377" s="8"/>
    </row>
    <row r="378" spans="1:6" x14ac:dyDescent="0.2">
      <c r="A378" s="178"/>
      <c r="B378" s="29"/>
      <c r="C378" s="6"/>
      <c r="D378" s="10"/>
      <c r="E378" s="10"/>
      <c r="F378" s="11"/>
    </row>
    <row r="379" spans="1:6" x14ac:dyDescent="0.2">
      <c r="A379" s="178"/>
      <c r="B379" s="29"/>
      <c r="C379" s="6"/>
      <c r="D379" s="10"/>
      <c r="E379" s="10"/>
      <c r="F379" s="11"/>
    </row>
    <row r="380" spans="1:6" x14ac:dyDescent="0.2">
      <c r="A380" s="178"/>
      <c r="B380" s="12"/>
      <c r="C380" s="4"/>
      <c r="D380" s="9"/>
      <c r="E380" s="9"/>
      <c r="F380" s="8"/>
    </row>
    <row r="381" spans="1:6" x14ac:dyDescent="0.2">
      <c r="A381" s="178"/>
      <c r="B381" s="12"/>
      <c r="C381" s="4"/>
      <c r="D381" s="9"/>
      <c r="E381" s="9"/>
      <c r="F381" s="8"/>
    </row>
    <row r="382" spans="1:6" x14ac:dyDescent="0.2">
      <c r="A382" s="178"/>
      <c r="B382" s="12"/>
      <c r="C382" s="4"/>
      <c r="D382" s="9"/>
      <c r="E382" s="9"/>
      <c r="F382" s="8"/>
    </row>
    <row r="383" spans="1:6" x14ac:dyDescent="0.2">
      <c r="A383" s="178"/>
      <c r="B383" s="29"/>
      <c r="C383" s="6"/>
      <c r="D383" s="10"/>
      <c r="E383" s="10"/>
      <c r="F383" s="11"/>
    </row>
    <row r="384" spans="1:6" x14ac:dyDescent="0.2">
      <c r="A384" s="178"/>
      <c r="B384" s="12"/>
      <c r="C384" s="4"/>
      <c r="D384" s="9"/>
      <c r="E384" s="9"/>
      <c r="F384" s="8"/>
    </row>
    <row r="385" spans="1:6" x14ac:dyDescent="0.2">
      <c r="A385" s="178"/>
      <c r="B385" s="29"/>
      <c r="C385" s="6"/>
      <c r="D385" s="10"/>
      <c r="E385" s="10"/>
      <c r="F385" s="11"/>
    </row>
    <row r="386" spans="1:6" x14ac:dyDescent="0.2">
      <c r="A386" s="178"/>
      <c r="B386" s="29"/>
      <c r="C386" s="6"/>
      <c r="D386" s="10"/>
      <c r="E386" s="10"/>
      <c r="F386" s="11"/>
    </row>
    <row r="387" spans="1:6" x14ac:dyDescent="0.2">
      <c r="A387" s="178"/>
      <c r="B387" s="12"/>
      <c r="C387" s="4"/>
      <c r="D387" s="9"/>
      <c r="E387" s="9"/>
      <c r="F387" s="8"/>
    </row>
    <row r="388" spans="1:6" x14ac:dyDescent="0.2">
      <c r="A388" s="178"/>
      <c r="B388" s="29"/>
      <c r="C388" s="6"/>
      <c r="D388" s="10"/>
      <c r="E388" s="10"/>
      <c r="F388" s="11"/>
    </row>
    <row r="389" spans="1:6" x14ac:dyDescent="0.2">
      <c r="A389" s="178"/>
      <c r="B389" s="29"/>
      <c r="C389" s="6"/>
      <c r="D389" s="10"/>
      <c r="E389" s="10"/>
      <c r="F389" s="11"/>
    </row>
    <row r="390" spans="1:6" x14ac:dyDescent="0.2">
      <c r="A390" s="178"/>
      <c r="B390" s="12"/>
      <c r="C390" s="4"/>
      <c r="D390" s="9"/>
      <c r="E390" s="9"/>
      <c r="F390" s="8"/>
    </row>
    <row r="391" spans="1:6" x14ac:dyDescent="0.2">
      <c r="A391" s="178"/>
      <c r="B391" s="29"/>
      <c r="C391" s="6"/>
      <c r="D391" s="10"/>
      <c r="E391" s="10"/>
      <c r="F391" s="11"/>
    </row>
    <row r="392" spans="1:6" x14ac:dyDescent="0.2">
      <c r="A392" s="178"/>
      <c r="B392" s="12"/>
      <c r="C392" s="4"/>
      <c r="D392" s="9"/>
      <c r="E392" s="9"/>
      <c r="F392" s="8"/>
    </row>
    <row r="393" spans="1:6" x14ac:dyDescent="0.2">
      <c r="A393" s="178"/>
      <c r="B393" s="29"/>
      <c r="C393" s="6"/>
      <c r="D393" s="10"/>
      <c r="E393" s="10"/>
      <c r="F393" s="11"/>
    </row>
    <row r="394" spans="1:6" x14ac:dyDescent="0.2">
      <c r="A394" s="178"/>
      <c r="B394" s="29"/>
      <c r="C394" s="6"/>
      <c r="D394" s="10"/>
      <c r="E394" s="10"/>
      <c r="F394" s="11"/>
    </row>
    <row r="395" spans="1:6" x14ac:dyDescent="0.2">
      <c r="A395" s="178"/>
      <c r="B395" s="12"/>
      <c r="C395" s="4"/>
      <c r="D395" s="9"/>
      <c r="E395" s="9"/>
      <c r="F395" s="8"/>
    </row>
    <row r="396" spans="1:6" x14ac:dyDescent="0.2">
      <c r="A396" s="178"/>
      <c r="B396" s="29"/>
      <c r="C396" s="6"/>
      <c r="D396" s="10"/>
      <c r="E396" s="10"/>
      <c r="F396" s="11"/>
    </row>
    <row r="397" spans="1:6" x14ac:dyDescent="0.2">
      <c r="A397" s="178"/>
      <c r="B397" s="29"/>
      <c r="C397" s="6"/>
      <c r="D397" s="10"/>
      <c r="E397" s="10"/>
      <c r="F397" s="11"/>
    </row>
    <row r="398" spans="1:6" x14ac:dyDescent="0.2">
      <c r="A398" s="178"/>
      <c r="B398" s="12"/>
      <c r="C398" s="4"/>
      <c r="D398" s="9"/>
      <c r="E398" s="9"/>
      <c r="F398" s="8"/>
    </row>
    <row r="399" spans="1:6" x14ac:dyDescent="0.2">
      <c r="A399" s="178"/>
      <c r="B399" s="29"/>
      <c r="C399" s="6"/>
      <c r="D399" s="10"/>
      <c r="E399" s="10"/>
      <c r="F399" s="11"/>
    </row>
    <row r="400" spans="1:6" x14ac:dyDescent="0.2">
      <c r="A400" s="185"/>
      <c r="B400" s="12"/>
      <c r="C400" s="4"/>
      <c r="D400" s="9"/>
      <c r="E400" s="9"/>
      <c r="F400" s="8"/>
    </row>
    <row r="401" spans="1:6" x14ac:dyDescent="0.2">
      <c r="A401" s="185"/>
      <c r="B401" s="12"/>
      <c r="C401" s="4"/>
      <c r="D401" s="9"/>
      <c r="E401" s="9"/>
      <c r="F401" s="8"/>
    </row>
    <row r="402" spans="1:6" x14ac:dyDescent="0.2">
      <c r="A402" s="185"/>
      <c r="B402" s="12"/>
      <c r="C402" s="4"/>
      <c r="D402" s="9"/>
      <c r="E402" s="9"/>
      <c r="F402" s="8"/>
    </row>
    <row r="403" spans="1:6" x14ac:dyDescent="0.2">
      <c r="A403" s="185"/>
      <c r="B403" s="29"/>
      <c r="C403" s="6"/>
      <c r="D403" s="10"/>
      <c r="E403" s="10"/>
      <c r="F403" s="11"/>
    </row>
    <row r="404" spans="1:6" x14ac:dyDescent="0.2">
      <c r="A404" s="185"/>
      <c r="B404" s="29"/>
      <c r="C404" s="4"/>
      <c r="D404" s="9"/>
      <c r="E404" s="9"/>
      <c r="F404" s="8"/>
    </row>
    <row r="405" spans="1:6" x14ac:dyDescent="0.2">
      <c r="A405" s="185"/>
      <c r="B405" s="29"/>
      <c r="C405" s="6"/>
      <c r="D405" s="10"/>
      <c r="E405" s="10"/>
      <c r="F405" s="11"/>
    </row>
    <row r="406" spans="1:6" x14ac:dyDescent="0.2">
      <c r="A406" s="185"/>
      <c r="B406" s="29"/>
      <c r="C406" s="6"/>
      <c r="D406" s="10"/>
      <c r="E406" s="10"/>
      <c r="F406" s="11"/>
    </row>
    <row r="407" spans="1:6" x14ac:dyDescent="0.2">
      <c r="A407" s="185"/>
      <c r="B407" s="12"/>
      <c r="C407" s="4"/>
      <c r="D407" s="9"/>
      <c r="E407" s="9"/>
      <c r="F407" s="8"/>
    </row>
    <row r="408" spans="1:6" x14ac:dyDescent="0.2">
      <c r="A408" s="183"/>
      <c r="B408" s="12"/>
      <c r="C408" s="4"/>
      <c r="D408" s="9"/>
      <c r="E408" s="9"/>
      <c r="F408" s="8"/>
    </row>
    <row r="409" spans="1:6" x14ac:dyDescent="0.2">
      <c r="A409" s="183"/>
      <c r="B409" s="29"/>
      <c r="C409" s="6"/>
      <c r="D409" s="10"/>
      <c r="E409" s="10"/>
      <c r="F409" s="11"/>
    </row>
    <row r="410" spans="1:6" x14ac:dyDescent="0.2">
      <c r="A410" s="185"/>
      <c r="B410" s="12"/>
      <c r="C410" s="4"/>
      <c r="D410" s="9"/>
      <c r="E410" s="9"/>
      <c r="F410" s="8"/>
    </row>
    <row r="411" spans="1:6" x14ac:dyDescent="0.2">
      <c r="A411" s="185"/>
      <c r="B411" s="29"/>
      <c r="C411" s="6"/>
      <c r="D411" s="10"/>
      <c r="E411" s="10"/>
      <c r="F411" s="11"/>
    </row>
    <row r="412" spans="1:6" x14ac:dyDescent="0.2">
      <c r="A412" s="185"/>
      <c r="B412" s="29"/>
      <c r="C412" s="6"/>
      <c r="D412" s="10"/>
      <c r="E412" s="10"/>
      <c r="F412" s="11"/>
    </row>
    <row r="413" spans="1:6" x14ac:dyDescent="0.2">
      <c r="A413" s="185"/>
      <c r="B413" s="12"/>
      <c r="C413" s="4"/>
      <c r="D413" s="9"/>
      <c r="E413" s="9"/>
      <c r="F413" s="8"/>
    </row>
    <row r="414" spans="1:6" x14ac:dyDescent="0.2">
      <c r="A414" s="183"/>
      <c r="B414" s="12"/>
      <c r="C414" s="4"/>
      <c r="D414" s="9"/>
      <c r="E414" s="9"/>
      <c r="F414" s="8"/>
    </row>
    <row r="415" spans="1:6" x14ac:dyDescent="0.2">
      <c r="A415" s="183"/>
      <c r="B415" s="12"/>
      <c r="C415" s="4"/>
      <c r="D415" s="9"/>
      <c r="E415" s="9"/>
      <c r="F415" s="8"/>
    </row>
    <row r="416" spans="1:6" x14ac:dyDescent="0.2">
      <c r="A416" s="183"/>
      <c r="B416" s="29"/>
      <c r="C416" s="6"/>
      <c r="D416" s="10"/>
      <c r="E416" s="10"/>
      <c r="F416" s="11"/>
    </row>
    <row r="417" spans="1:6" x14ac:dyDescent="0.2">
      <c r="A417" s="185"/>
      <c r="B417" s="29"/>
      <c r="C417" s="4"/>
      <c r="D417" s="9"/>
      <c r="E417" s="9"/>
      <c r="F417" s="8"/>
    </row>
    <row r="418" spans="1:6" x14ac:dyDescent="0.2">
      <c r="A418" s="185"/>
      <c r="B418" s="29"/>
      <c r="C418" s="4"/>
      <c r="D418" s="9"/>
      <c r="E418" s="9"/>
      <c r="F418" s="8"/>
    </row>
    <row r="419" spans="1:6" x14ac:dyDescent="0.2">
      <c r="A419" s="185"/>
      <c r="B419" s="29"/>
      <c r="C419" s="4"/>
      <c r="D419" s="9"/>
      <c r="E419" s="9"/>
      <c r="F419" s="8"/>
    </row>
    <row r="420" spans="1:6" x14ac:dyDescent="0.2">
      <c r="A420" s="185"/>
      <c r="B420" s="29"/>
      <c r="C420" s="4"/>
      <c r="D420" s="9"/>
      <c r="E420" s="9"/>
      <c r="F420" s="8"/>
    </row>
    <row r="421" spans="1:6" x14ac:dyDescent="0.2">
      <c r="A421" s="185"/>
      <c r="B421" s="29"/>
      <c r="C421" s="4"/>
      <c r="D421" s="9"/>
      <c r="E421" s="9"/>
      <c r="F421" s="8"/>
    </row>
    <row r="422" spans="1:6" x14ac:dyDescent="0.2">
      <c r="A422" s="185"/>
      <c r="B422" s="29"/>
      <c r="C422" s="6"/>
      <c r="D422" s="10"/>
      <c r="E422" s="10"/>
      <c r="F422" s="11"/>
    </row>
    <row r="423" spans="1:6" x14ac:dyDescent="0.2">
      <c r="A423" s="185"/>
      <c r="B423" s="29"/>
      <c r="C423" s="4"/>
      <c r="D423" s="9"/>
      <c r="E423" s="9"/>
      <c r="F423" s="8"/>
    </row>
    <row r="424" spans="1:6" x14ac:dyDescent="0.2">
      <c r="A424" s="185"/>
      <c r="B424" s="29"/>
      <c r="C424" s="6"/>
      <c r="D424" s="10"/>
      <c r="E424" s="10"/>
      <c r="F424" s="11"/>
    </row>
    <row r="425" spans="1:6" x14ac:dyDescent="0.2">
      <c r="A425" s="185"/>
      <c r="B425" s="12"/>
      <c r="C425" s="4"/>
      <c r="D425" s="9"/>
      <c r="E425" s="9"/>
      <c r="F425" s="8"/>
    </row>
    <row r="426" spans="1:6" x14ac:dyDescent="0.2">
      <c r="A426" s="185"/>
      <c r="B426" s="29"/>
      <c r="C426" s="6"/>
      <c r="D426" s="10"/>
      <c r="E426" s="10"/>
      <c r="F426" s="11"/>
    </row>
    <row r="427" spans="1:6" x14ac:dyDescent="0.2">
      <c r="A427" s="185"/>
      <c r="B427" s="29"/>
      <c r="C427" s="6"/>
      <c r="D427" s="10"/>
      <c r="E427" s="10"/>
      <c r="F427" s="11"/>
    </row>
    <row r="428" spans="1:6" x14ac:dyDescent="0.2">
      <c r="A428" s="185"/>
      <c r="B428" s="12"/>
      <c r="C428" s="4"/>
      <c r="D428" s="9"/>
      <c r="E428" s="9"/>
      <c r="F428" s="8"/>
    </row>
    <row r="429" spans="1:6" x14ac:dyDescent="0.2">
      <c r="A429" s="178"/>
      <c r="B429" s="12"/>
      <c r="C429" s="4"/>
      <c r="D429" s="9"/>
      <c r="E429" s="9"/>
      <c r="F429" s="8"/>
    </row>
    <row r="430" spans="1:6" x14ac:dyDescent="0.2">
      <c r="A430" s="178"/>
      <c r="B430" s="12"/>
      <c r="C430" s="4"/>
      <c r="D430" s="9"/>
      <c r="E430" s="9"/>
      <c r="F430" s="8"/>
    </row>
    <row r="431" spans="1:6" x14ac:dyDescent="0.2">
      <c r="A431" s="178"/>
      <c r="B431" s="29"/>
      <c r="C431" s="6"/>
      <c r="D431" s="10"/>
      <c r="E431" s="10"/>
      <c r="F431" s="11"/>
    </row>
    <row r="432" spans="1:6" x14ac:dyDescent="0.2">
      <c r="A432" s="178"/>
      <c r="B432" s="12"/>
      <c r="C432" s="4"/>
      <c r="D432" s="9"/>
      <c r="E432" s="9"/>
      <c r="F432" s="8"/>
    </row>
    <row r="433" spans="1:6" x14ac:dyDescent="0.2">
      <c r="A433" s="178"/>
      <c r="B433" s="12"/>
      <c r="C433" s="4"/>
      <c r="D433" s="9"/>
      <c r="E433" s="9"/>
      <c r="F433" s="8"/>
    </row>
    <row r="434" spans="1:6" x14ac:dyDescent="0.2">
      <c r="A434" s="178"/>
      <c r="B434" s="29"/>
      <c r="C434" s="6"/>
      <c r="D434" s="10"/>
      <c r="E434" s="10"/>
      <c r="F434" s="11"/>
    </row>
    <row r="435" spans="1:6" x14ac:dyDescent="0.2">
      <c r="A435" s="178"/>
      <c r="B435" s="12"/>
      <c r="C435" s="4"/>
      <c r="D435" s="9"/>
      <c r="E435" s="9"/>
      <c r="F435" s="8"/>
    </row>
    <row r="436" spans="1:6" x14ac:dyDescent="0.2">
      <c r="A436" s="178"/>
      <c r="B436" s="29"/>
      <c r="C436" s="6"/>
      <c r="D436" s="10"/>
      <c r="E436" s="10"/>
      <c r="F436" s="11"/>
    </row>
    <row r="437" spans="1:6" x14ac:dyDescent="0.2">
      <c r="A437" s="178"/>
      <c r="B437" s="12"/>
      <c r="C437" s="4"/>
      <c r="D437" s="9"/>
      <c r="E437" s="9"/>
      <c r="F437" s="8"/>
    </row>
    <row r="438" spans="1:6" x14ac:dyDescent="0.2">
      <c r="A438" s="178"/>
      <c r="B438" s="29"/>
      <c r="C438" s="6"/>
      <c r="D438" s="10"/>
      <c r="E438" s="10"/>
      <c r="F438" s="11"/>
    </row>
    <row r="439" spans="1:6" x14ac:dyDescent="0.2">
      <c r="A439" s="178"/>
      <c r="B439" s="29"/>
      <c r="C439" s="6"/>
      <c r="D439" s="10"/>
      <c r="E439" s="10"/>
      <c r="F439" s="11"/>
    </row>
    <row r="440" spans="1:6" x14ac:dyDescent="0.2">
      <c r="A440" s="178"/>
      <c r="B440" s="12"/>
      <c r="C440" s="4"/>
      <c r="D440" s="9"/>
      <c r="E440" s="9"/>
      <c r="F440" s="8"/>
    </row>
    <row r="441" spans="1:6" x14ac:dyDescent="0.2">
      <c r="A441" s="178"/>
      <c r="B441" s="29"/>
      <c r="C441" s="6"/>
      <c r="D441" s="10"/>
      <c r="E441" s="10"/>
      <c r="F441" s="11"/>
    </row>
    <row r="442" spans="1:6" x14ac:dyDescent="0.2">
      <c r="A442" s="178"/>
      <c r="B442" s="12"/>
      <c r="C442" s="4"/>
      <c r="D442" s="9"/>
      <c r="E442" s="9"/>
      <c r="F442" s="8"/>
    </row>
    <row r="443" spans="1:6" x14ac:dyDescent="0.2">
      <c r="A443" s="178"/>
      <c r="B443" s="29"/>
      <c r="C443" s="6"/>
      <c r="D443" s="10"/>
      <c r="E443" s="10"/>
      <c r="F443" s="11"/>
    </row>
    <row r="444" spans="1:6" x14ac:dyDescent="0.2">
      <c r="A444" s="178"/>
      <c r="B444" s="12"/>
      <c r="C444" s="4"/>
      <c r="D444" s="9"/>
      <c r="E444" s="9"/>
      <c r="F444" s="8"/>
    </row>
    <row r="445" spans="1:6" x14ac:dyDescent="0.2">
      <c r="A445" s="178"/>
      <c r="B445" s="29"/>
      <c r="C445" s="6"/>
      <c r="D445" s="10"/>
      <c r="E445" s="10"/>
      <c r="F445" s="11"/>
    </row>
    <row r="446" spans="1:6" x14ac:dyDescent="0.2">
      <c r="A446" s="178"/>
      <c r="B446" s="29"/>
      <c r="C446" s="6"/>
      <c r="D446" s="10"/>
      <c r="E446" s="10"/>
      <c r="F446" s="11"/>
    </row>
    <row r="447" spans="1:6" x14ac:dyDescent="0.2">
      <c r="A447" s="178"/>
      <c r="B447" s="12"/>
      <c r="C447" s="4"/>
      <c r="D447" s="9"/>
      <c r="E447" s="9"/>
      <c r="F447" s="8"/>
    </row>
    <row r="448" spans="1:6" x14ac:dyDescent="0.2">
      <c r="A448" s="178"/>
      <c r="B448" s="12"/>
      <c r="C448" s="6"/>
      <c r="D448" s="10"/>
      <c r="E448" s="10"/>
      <c r="F448" s="11"/>
    </row>
    <row r="449" spans="1:6" x14ac:dyDescent="0.2">
      <c r="A449" s="178"/>
      <c r="B449" s="12"/>
      <c r="C449" s="4"/>
      <c r="D449" s="9"/>
      <c r="E449" s="9"/>
      <c r="F449" s="8"/>
    </row>
    <row r="450" spans="1:6" x14ac:dyDescent="0.2">
      <c r="A450" s="178"/>
      <c r="B450" s="12"/>
      <c r="C450" s="6"/>
      <c r="D450" s="10"/>
      <c r="E450" s="10"/>
      <c r="F450" s="11"/>
    </row>
    <row r="451" spans="1:6" x14ac:dyDescent="0.2">
      <c r="A451" s="178"/>
      <c r="B451" s="30"/>
      <c r="C451" s="7"/>
      <c r="D451" s="17"/>
      <c r="E451" s="18"/>
      <c r="F451" s="19"/>
    </row>
    <row r="452" spans="1:6" x14ac:dyDescent="0.2">
      <c r="A452" s="178"/>
      <c r="B452" s="20"/>
      <c r="C452" s="21"/>
      <c r="D452" s="22"/>
      <c r="E452" s="23"/>
      <c r="F452" s="24"/>
    </row>
    <row r="453" spans="1:6" x14ac:dyDescent="0.2">
      <c r="A453" s="178"/>
      <c r="B453" s="20"/>
      <c r="C453" s="25"/>
      <c r="D453" s="22"/>
      <c r="E453" s="23"/>
      <c r="F453" s="24"/>
    </row>
    <row r="454" spans="1:6" x14ac:dyDescent="0.2">
      <c r="A454" s="178"/>
      <c r="B454" s="30"/>
      <c r="C454" s="7"/>
      <c r="D454" s="17"/>
      <c r="E454" s="18"/>
      <c r="F454" s="19"/>
    </row>
    <row r="455" spans="1:6" x14ac:dyDescent="0.2">
      <c r="A455" s="178"/>
      <c r="B455" s="20"/>
      <c r="C455" s="25"/>
      <c r="D455" s="22"/>
      <c r="E455" s="23"/>
      <c r="F455" s="24"/>
    </row>
    <row r="456" spans="1:6" x14ac:dyDescent="0.2">
      <c r="A456" s="178"/>
      <c r="B456" s="30"/>
      <c r="C456" s="7"/>
      <c r="D456" s="17"/>
      <c r="E456" s="18"/>
      <c r="F456" s="19"/>
    </row>
    <row r="457" spans="1:6" x14ac:dyDescent="0.2">
      <c r="A457" s="178"/>
      <c r="B457" s="20"/>
      <c r="C457" s="21"/>
      <c r="D457" s="22"/>
      <c r="E457" s="23"/>
      <c r="F457" s="24"/>
    </row>
    <row r="458" spans="1:6" x14ac:dyDescent="0.2">
      <c r="A458" s="178"/>
      <c r="B458" s="30"/>
      <c r="C458" s="7"/>
      <c r="D458" s="17"/>
      <c r="E458" s="18"/>
      <c r="F458" s="19"/>
    </row>
    <row r="459" spans="1:6" x14ac:dyDescent="0.2">
      <c r="A459" s="178"/>
      <c r="B459" s="20"/>
      <c r="C459" s="21"/>
      <c r="D459" s="22"/>
      <c r="E459" s="23"/>
      <c r="F459" s="24"/>
    </row>
    <row r="460" spans="1:6" x14ac:dyDescent="0.2">
      <c r="A460" s="178"/>
      <c r="B460" s="30"/>
      <c r="C460" s="7"/>
      <c r="D460" s="18"/>
      <c r="E460" s="18"/>
      <c r="F460" s="19"/>
    </row>
    <row r="461" spans="1:6" x14ac:dyDescent="0.2">
      <c r="A461" s="178"/>
      <c r="B461" s="30"/>
      <c r="C461" s="7"/>
      <c r="D461" s="17"/>
      <c r="E461" s="18"/>
      <c r="F461" s="19"/>
    </row>
    <row r="462" spans="1:6" x14ac:dyDescent="0.2">
      <c r="A462" s="178"/>
      <c r="B462" s="30"/>
      <c r="C462" s="7"/>
      <c r="D462" s="18"/>
      <c r="E462" s="18"/>
      <c r="F462" s="19"/>
    </row>
    <row r="463" spans="1:6" x14ac:dyDescent="0.2">
      <c r="A463" s="178"/>
    </row>
  </sheetData>
  <mergeCells count="19">
    <mergeCell ref="F110:F111"/>
    <mergeCell ref="A122:C122"/>
    <mergeCell ref="E4:E5"/>
    <mergeCell ref="F4:F5"/>
    <mergeCell ref="A4:A5"/>
    <mergeCell ref="B4:B5"/>
    <mergeCell ref="C4:C5"/>
    <mergeCell ref="D4:D5"/>
    <mergeCell ref="A54:A55"/>
    <mergeCell ref="B54:B55"/>
    <mergeCell ref="C54:C55"/>
    <mergeCell ref="D54:D55"/>
    <mergeCell ref="E54:E55"/>
    <mergeCell ref="F54:F55"/>
    <mergeCell ref="A110:A111"/>
    <mergeCell ref="B110:B111"/>
    <mergeCell ref="C110:C111"/>
    <mergeCell ref="D110:D111"/>
    <mergeCell ref="E110:E111"/>
  </mergeCells>
  <phoneticPr fontId="6" type="noConversion"/>
  <pageMargins left="0.25" right="0.25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dannhoferovair</dc:creator>
  <cp:lastModifiedBy>Krupčík Ivan</cp:lastModifiedBy>
  <cp:lastPrinted>2016-04-29T06:07:56Z</cp:lastPrinted>
  <dcterms:created xsi:type="dcterms:W3CDTF">2011-01-06T08:18:14Z</dcterms:created>
  <dcterms:modified xsi:type="dcterms:W3CDTF">2016-05-31T08:48:52Z</dcterms:modified>
</cp:coreProperties>
</file>