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Bilance" sheetId="5" r:id="rId1"/>
    <sheet name="pomocná tabulka" sheetId="4" r:id="rId2"/>
  </sheets>
  <definedNames>
    <definedName name="_xlnm.Print_Titles" localSheetId="0">Bilance!$3:$7</definedName>
    <definedName name="_xlnm.Print_Area" localSheetId="0">Bilance!$A$1:$R$105</definedName>
    <definedName name="_xlnm.Print_Area" localSheetId="1">'pomocná tabulka'!$A$1:$T$24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1" i="5" l="1"/>
  <c r="K95" i="5"/>
  <c r="J101" i="5"/>
  <c r="F8" i="5"/>
  <c r="E8" i="5"/>
  <c r="K8" i="5"/>
  <c r="J8" i="5"/>
  <c r="F20" i="5" l="1"/>
  <c r="F18" i="5"/>
  <c r="F17" i="5"/>
  <c r="E16" i="5"/>
  <c r="F91" i="5"/>
  <c r="E91" i="5"/>
  <c r="E53" i="5"/>
  <c r="J95" i="5" l="1"/>
  <c r="I8" i="5" l="1"/>
  <c r="P75" i="5" l="1"/>
  <c r="O75" i="5"/>
  <c r="N75" i="5"/>
  <c r="M30" i="5" l="1"/>
  <c r="F95" i="5"/>
  <c r="P95" i="5" s="1"/>
  <c r="H30" i="5"/>
  <c r="N77" i="5" l="1"/>
  <c r="N78" i="5"/>
  <c r="L87" i="5"/>
  <c r="L88" i="5"/>
  <c r="L80" i="5"/>
  <c r="L32" i="5"/>
  <c r="M32" i="5"/>
  <c r="L18" i="5"/>
  <c r="G86" i="5"/>
  <c r="G87" i="5"/>
  <c r="G88" i="5"/>
  <c r="G72" i="5" l="1"/>
  <c r="M18" i="5" l="1"/>
  <c r="H99" i="5" l="1"/>
  <c r="H100" i="5"/>
  <c r="G99" i="5"/>
  <c r="G100" i="5"/>
  <c r="H50" i="5"/>
  <c r="L28" i="5"/>
  <c r="M28" i="5"/>
  <c r="N28" i="5"/>
  <c r="O28" i="5"/>
  <c r="P28" i="5"/>
  <c r="G28" i="5"/>
  <c r="H28" i="5"/>
  <c r="R28" i="5" l="1"/>
  <c r="Q28" i="5"/>
  <c r="H16" i="5" l="1"/>
  <c r="P44" i="5" l="1"/>
  <c r="J93" i="5"/>
  <c r="B7" i="4"/>
  <c r="D95" i="5" l="1"/>
  <c r="D93" i="5" s="1"/>
  <c r="E95" i="5"/>
  <c r="E93" i="5" s="1"/>
  <c r="O93" i="5" s="1"/>
  <c r="F93" i="5"/>
  <c r="P93" i="5" s="1"/>
  <c r="I95" i="5"/>
  <c r="I93" i="5" s="1"/>
  <c r="K93" i="5"/>
  <c r="P77" i="5"/>
  <c r="O77" i="5"/>
  <c r="L72" i="5" l="1"/>
  <c r="L44" i="5"/>
  <c r="L20" i="5" l="1"/>
  <c r="M20" i="5"/>
  <c r="P20" i="5"/>
  <c r="O20" i="5"/>
  <c r="N20" i="5"/>
  <c r="G20" i="5"/>
  <c r="H20" i="5"/>
  <c r="J21" i="4"/>
  <c r="R20" i="5" l="1"/>
  <c r="Q20" i="5"/>
  <c r="D16" i="4" l="1"/>
  <c r="O25" i="5" l="1"/>
  <c r="P25" i="5"/>
  <c r="R40" i="5" l="1"/>
  <c r="M40" i="5"/>
  <c r="H40" i="5"/>
  <c r="G40" i="5"/>
  <c r="I33" i="5"/>
  <c r="E33" i="5"/>
  <c r="D33" i="5"/>
  <c r="P103" i="5"/>
  <c r="O103" i="5"/>
  <c r="N103" i="5"/>
  <c r="O102" i="5"/>
  <c r="N102" i="5"/>
  <c r="P101" i="5"/>
  <c r="O101" i="5"/>
  <c r="N101" i="5"/>
  <c r="P100" i="5"/>
  <c r="O100" i="5"/>
  <c r="N100" i="5"/>
  <c r="P99" i="5"/>
  <c r="O99" i="5"/>
  <c r="N99" i="5"/>
  <c r="P98" i="5"/>
  <c r="O98" i="5"/>
  <c r="N98" i="5"/>
  <c r="P97" i="5"/>
  <c r="O97" i="5"/>
  <c r="N97" i="5"/>
  <c r="P96" i="5"/>
  <c r="O96" i="5"/>
  <c r="N96" i="5"/>
  <c r="K91" i="5"/>
  <c r="J91" i="5"/>
  <c r="I91" i="5"/>
  <c r="D91" i="5"/>
  <c r="P90" i="5"/>
  <c r="O90" i="5"/>
  <c r="N90" i="5"/>
  <c r="M90" i="5"/>
  <c r="L90" i="5"/>
  <c r="H90" i="5"/>
  <c r="G90" i="5"/>
  <c r="P89" i="5"/>
  <c r="O89" i="5"/>
  <c r="N89" i="5"/>
  <c r="M89" i="5"/>
  <c r="L89" i="5"/>
  <c r="H89" i="5"/>
  <c r="G89" i="5"/>
  <c r="P88" i="5"/>
  <c r="O88" i="5"/>
  <c r="N88" i="5"/>
  <c r="M88" i="5"/>
  <c r="H88" i="5"/>
  <c r="P87" i="5"/>
  <c r="O87" i="5"/>
  <c r="N87" i="5"/>
  <c r="M87" i="5"/>
  <c r="H87" i="5"/>
  <c r="P86" i="5"/>
  <c r="O86" i="5"/>
  <c r="N86" i="5"/>
  <c r="M86" i="5"/>
  <c r="L86" i="5"/>
  <c r="H86" i="5"/>
  <c r="P85" i="5"/>
  <c r="O85" i="5"/>
  <c r="N85" i="5"/>
  <c r="M85" i="5"/>
  <c r="L85" i="5"/>
  <c r="H85" i="5"/>
  <c r="G85" i="5"/>
  <c r="P84" i="5"/>
  <c r="O84" i="5"/>
  <c r="N84" i="5"/>
  <c r="M84" i="5"/>
  <c r="L84" i="5"/>
  <c r="H84" i="5"/>
  <c r="G84" i="5"/>
  <c r="P83" i="5"/>
  <c r="O83" i="5"/>
  <c r="N83" i="5"/>
  <c r="M83" i="5"/>
  <c r="L83" i="5"/>
  <c r="H83" i="5"/>
  <c r="G83" i="5"/>
  <c r="P82" i="5"/>
  <c r="O82" i="5"/>
  <c r="N82" i="5"/>
  <c r="M82" i="5"/>
  <c r="L82" i="5"/>
  <c r="H82" i="5"/>
  <c r="G82" i="5"/>
  <c r="P81" i="5"/>
  <c r="O81" i="5"/>
  <c r="N81" i="5"/>
  <c r="M81" i="5"/>
  <c r="L81" i="5"/>
  <c r="H81" i="5"/>
  <c r="G81" i="5"/>
  <c r="P80" i="5"/>
  <c r="O80" i="5"/>
  <c r="N80" i="5"/>
  <c r="M80" i="5"/>
  <c r="H80" i="5"/>
  <c r="G80" i="5"/>
  <c r="P79" i="5"/>
  <c r="O79" i="5"/>
  <c r="N79" i="5"/>
  <c r="M79" i="5"/>
  <c r="L79" i="5"/>
  <c r="H79" i="5"/>
  <c r="G79" i="5"/>
  <c r="P78" i="5"/>
  <c r="O78" i="5"/>
  <c r="M78" i="5"/>
  <c r="L78" i="5"/>
  <c r="H78" i="5"/>
  <c r="G78" i="5"/>
  <c r="M77" i="5"/>
  <c r="L77" i="5"/>
  <c r="H77" i="5"/>
  <c r="G77" i="5"/>
  <c r="O91" i="5"/>
  <c r="N91" i="5"/>
  <c r="M75" i="5"/>
  <c r="L75" i="5"/>
  <c r="H75" i="5"/>
  <c r="G75" i="5"/>
  <c r="P74" i="5"/>
  <c r="O74" i="5"/>
  <c r="N74" i="5"/>
  <c r="M74" i="5"/>
  <c r="L74" i="5"/>
  <c r="H74" i="5"/>
  <c r="G74" i="5"/>
  <c r="P73" i="5"/>
  <c r="O73" i="5"/>
  <c r="N73" i="5"/>
  <c r="M73" i="5"/>
  <c r="L73" i="5"/>
  <c r="H73" i="5"/>
  <c r="G73" i="5"/>
  <c r="P72" i="5"/>
  <c r="O72" i="5"/>
  <c r="N72" i="5"/>
  <c r="M72" i="5"/>
  <c r="H72" i="5"/>
  <c r="P71" i="5"/>
  <c r="O71" i="5"/>
  <c r="N71" i="5"/>
  <c r="M71" i="5"/>
  <c r="L71" i="5"/>
  <c r="H71" i="5"/>
  <c r="G71" i="5"/>
  <c r="P70" i="5"/>
  <c r="O70" i="5"/>
  <c r="N70" i="5"/>
  <c r="M70" i="5"/>
  <c r="L70" i="5"/>
  <c r="H70" i="5"/>
  <c r="G70" i="5"/>
  <c r="P69" i="5"/>
  <c r="O69" i="5"/>
  <c r="N69" i="5"/>
  <c r="M69" i="5"/>
  <c r="H69" i="5"/>
  <c r="G69" i="5"/>
  <c r="P68" i="5"/>
  <c r="O68" i="5"/>
  <c r="N68" i="5"/>
  <c r="M68" i="5"/>
  <c r="L68" i="5"/>
  <c r="H68" i="5"/>
  <c r="G68" i="5"/>
  <c r="R67" i="5"/>
  <c r="Q67" i="5"/>
  <c r="M67" i="5"/>
  <c r="L67" i="5"/>
  <c r="H67" i="5"/>
  <c r="G67" i="5"/>
  <c r="P66" i="5"/>
  <c r="O66" i="5"/>
  <c r="N66" i="5"/>
  <c r="M66" i="5"/>
  <c r="L66" i="5"/>
  <c r="H66" i="5"/>
  <c r="G66" i="5"/>
  <c r="P65" i="5"/>
  <c r="O65" i="5"/>
  <c r="N65" i="5"/>
  <c r="M65" i="5"/>
  <c r="L65" i="5"/>
  <c r="H65" i="5"/>
  <c r="G65" i="5"/>
  <c r="P64" i="5"/>
  <c r="O64" i="5"/>
  <c r="N64" i="5"/>
  <c r="M64" i="5"/>
  <c r="H64" i="5"/>
  <c r="G64" i="5"/>
  <c r="P63" i="5"/>
  <c r="O63" i="5"/>
  <c r="N63" i="5"/>
  <c r="M63" i="5"/>
  <c r="L63" i="5"/>
  <c r="H63" i="5"/>
  <c r="G63" i="5"/>
  <c r="P62" i="5"/>
  <c r="O62" i="5"/>
  <c r="N62" i="5"/>
  <c r="M62" i="5"/>
  <c r="L62" i="5"/>
  <c r="H62" i="5"/>
  <c r="G62" i="5"/>
  <c r="P61" i="5"/>
  <c r="O61" i="5"/>
  <c r="N61" i="5"/>
  <c r="M61" i="5"/>
  <c r="L61" i="5"/>
  <c r="H61" i="5"/>
  <c r="G61" i="5"/>
  <c r="P60" i="5"/>
  <c r="O60" i="5"/>
  <c r="N60" i="5"/>
  <c r="M60" i="5"/>
  <c r="L60" i="5"/>
  <c r="H60" i="5"/>
  <c r="G60" i="5"/>
  <c r="P59" i="5"/>
  <c r="O59" i="5"/>
  <c r="N59" i="5"/>
  <c r="M59" i="5"/>
  <c r="L59" i="5"/>
  <c r="H59" i="5"/>
  <c r="G59" i="5"/>
  <c r="P58" i="5"/>
  <c r="O58" i="5"/>
  <c r="N58" i="5"/>
  <c r="M58" i="5"/>
  <c r="L58" i="5"/>
  <c r="H58" i="5"/>
  <c r="G58" i="5"/>
  <c r="P57" i="5"/>
  <c r="O57" i="5"/>
  <c r="N57" i="5"/>
  <c r="M57" i="5"/>
  <c r="L57" i="5"/>
  <c r="H57" i="5"/>
  <c r="G57" i="5"/>
  <c r="P56" i="5"/>
  <c r="O56" i="5"/>
  <c r="N56" i="5"/>
  <c r="M56" i="5"/>
  <c r="L56" i="5"/>
  <c r="H56" i="5"/>
  <c r="G56" i="5"/>
  <c r="P55" i="5"/>
  <c r="O55" i="5"/>
  <c r="N55" i="5"/>
  <c r="M55" i="5"/>
  <c r="L55" i="5"/>
  <c r="H55" i="5"/>
  <c r="G55" i="5"/>
  <c r="R53" i="5"/>
  <c r="Q53" i="5"/>
  <c r="M53" i="5"/>
  <c r="L53" i="5"/>
  <c r="H53" i="5"/>
  <c r="G53" i="5"/>
  <c r="P51" i="5"/>
  <c r="O51" i="5"/>
  <c r="N51" i="5"/>
  <c r="M51" i="5"/>
  <c r="L51" i="5"/>
  <c r="H51" i="5"/>
  <c r="G51" i="5"/>
  <c r="P50" i="5"/>
  <c r="O50" i="5"/>
  <c r="N50" i="5"/>
  <c r="M50" i="5"/>
  <c r="L50" i="5"/>
  <c r="G50" i="5"/>
  <c r="P49" i="5"/>
  <c r="O49" i="5"/>
  <c r="N49" i="5"/>
  <c r="M49" i="5"/>
  <c r="L49" i="5"/>
  <c r="H49" i="5"/>
  <c r="G49" i="5"/>
  <c r="R48" i="5"/>
  <c r="Q48" i="5"/>
  <c r="M48" i="5"/>
  <c r="L48" i="5"/>
  <c r="H48" i="5"/>
  <c r="G48" i="5"/>
  <c r="O47" i="5"/>
  <c r="N47" i="5"/>
  <c r="M47" i="5"/>
  <c r="L47" i="5"/>
  <c r="H47" i="5"/>
  <c r="G47" i="5"/>
  <c r="P46" i="5"/>
  <c r="O46" i="5"/>
  <c r="N46" i="5"/>
  <c r="M46" i="5"/>
  <c r="H46" i="5"/>
  <c r="G46" i="5"/>
  <c r="P45" i="5"/>
  <c r="O45" i="5"/>
  <c r="N45" i="5"/>
  <c r="M45" i="5"/>
  <c r="L45" i="5"/>
  <c r="H45" i="5"/>
  <c r="G45" i="5"/>
  <c r="O44" i="5"/>
  <c r="N44" i="5"/>
  <c r="Q44" i="5" s="1"/>
  <c r="M44" i="5"/>
  <c r="H44" i="5"/>
  <c r="G44" i="5"/>
  <c r="P43" i="5"/>
  <c r="O43" i="5"/>
  <c r="N43" i="5"/>
  <c r="M43" i="5"/>
  <c r="L43" i="5"/>
  <c r="H43" i="5"/>
  <c r="G43" i="5"/>
  <c r="P42" i="5"/>
  <c r="O42" i="5"/>
  <c r="N42" i="5"/>
  <c r="M42" i="5"/>
  <c r="L42" i="5"/>
  <c r="H42" i="5"/>
  <c r="G42" i="5"/>
  <c r="P37" i="5"/>
  <c r="O37" i="5"/>
  <c r="M37" i="5"/>
  <c r="L37" i="5"/>
  <c r="H37" i="5"/>
  <c r="G37" i="5"/>
  <c r="P36" i="5"/>
  <c r="O36" i="5"/>
  <c r="N36" i="5"/>
  <c r="M36" i="5"/>
  <c r="L36" i="5"/>
  <c r="H36" i="5"/>
  <c r="G36" i="5"/>
  <c r="P35" i="5"/>
  <c r="O35" i="5"/>
  <c r="N35" i="5"/>
  <c r="M35" i="5"/>
  <c r="L35" i="5"/>
  <c r="H35" i="5"/>
  <c r="G35" i="5"/>
  <c r="P32" i="5"/>
  <c r="O32" i="5"/>
  <c r="N32" i="5"/>
  <c r="P31" i="5"/>
  <c r="O31" i="5"/>
  <c r="N31" i="5"/>
  <c r="M31" i="5"/>
  <c r="L31" i="5"/>
  <c r="H31" i="5"/>
  <c r="G31" i="5"/>
  <c r="P30" i="5"/>
  <c r="O30" i="5"/>
  <c r="N30" i="5"/>
  <c r="P29" i="5"/>
  <c r="O29" i="5"/>
  <c r="N29" i="5"/>
  <c r="M29" i="5"/>
  <c r="L29" i="5"/>
  <c r="H29" i="5"/>
  <c r="G29" i="5"/>
  <c r="P27" i="5"/>
  <c r="O27" i="5"/>
  <c r="N27" i="5"/>
  <c r="M27" i="5"/>
  <c r="L27" i="5"/>
  <c r="H27" i="5"/>
  <c r="G27" i="5"/>
  <c r="P26" i="5"/>
  <c r="O26" i="5"/>
  <c r="N26" i="5"/>
  <c r="M26" i="5"/>
  <c r="L26" i="5"/>
  <c r="H26" i="5"/>
  <c r="G26" i="5"/>
  <c r="N25" i="5"/>
  <c r="M25" i="5"/>
  <c r="L25" i="5"/>
  <c r="H25" i="5"/>
  <c r="G25" i="5"/>
  <c r="P24" i="5"/>
  <c r="O24" i="5"/>
  <c r="N24" i="5"/>
  <c r="M24" i="5"/>
  <c r="L24" i="5"/>
  <c r="H24" i="5"/>
  <c r="G24" i="5"/>
  <c r="P22" i="5"/>
  <c r="O22" i="5"/>
  <c r="N22" i="5"/>
  <c r="M22" i="5"/>
  <c r="L22" i="5"/>
  <c r="H22" i="5"/>
  <c r="G22" i="5"/>
  <c r="P21" i="5"/>
  <c r="O21" i="5"/>
  <c r="N21" i="5"/>
  <c r="M21" i="5"/>
  <c r="L21" i="5"/>
  <c r="H21" i="5"/>
  <c r="G21" i="5"/>
  <c r="P19" i="5"/>
  <c r="O19" i="5"/>
  <c r="N19" i="5"/>
  <c r="M19" i="5"/>
  <c r="L19" i="5"/>
  <c r="H19" i="5"/>
  <c r="G19" i="5"/>
  <c r="P18" i="5"/>
  <c r="O18" i="5"/>
  <c r="N18" i="5"/>
  <c r="H18" i="5"/>
  <c r="G18" i="5"/>
  <c r="P17" i="5"/>
  <c r="O17" i="5"/>
  <c r="N17" i="5"/>
  <c r="M17" i="5"/>
  <c r="L17" i="5"/>
  <c r="H17" i="5"/>
  <c r="G17" i="5"/>
  <c r="P16" i="5"/>
  <c r="O16" i="5"/>
  <c r="N16" i="5"/>
  <c r="M16" i="5"/>
  <c r="L16" i="5"/>
  <c r="G16" i="5"/>
  <c r="P15" i="5"/>
  <c r="O15" i="5"/>
  <c r="N15" i="5"/>
  <c r="M15" i="5"/>
  <c r="L15" i="5"/>
  <c r="H15" i="5"/>
  <c r="G15" i="5"/>
  <c r="P14" i="5"/>
  <c r="O14" i="5"/>
  <c r="N14" i="5"/>
  <c r="M14" i="5"/>
  <c r="L14" i="5"/>
  <c r="H14" i="5"/>
  <c r="G14" i="5"/>
  <c r="P13" i="5"/>
  <c r="O13" i="5"/>
  <c r="N13" i="5"/>
  <c r="M13" i="5"/>
  <c r="L13" i="5"/>
  <c r="H13" i="5"/>
  <c r="G13" i="5"/>
  <c r="P12" i="5"/>
  <c r="O12" i="5"/>
  <c r="N12" i="5"/>
  <c r="M12" i="5"/>
  <c r="L12" i="5"/>
  <c r="H12" i="5"/>
  <c r="G12" i="5"/>
  <c r="P11" i="5"/>
  <c r="O11" i="5"/>
  <c r="N11" i="5"/>
  <c r="M11" i="5"/>
  <c r="L11" i="5"/>
  <c r="H11" i="5"/>
  <c r="G11" i="5"/>
  <c r="P9" i="5"/>
  <c r="O9" i="5"/>
  <c r="N9" i="5"/>
  <c r="M9" i="5"/>
  <c r="L9" i="5"/>
  <c r="H9" i="5"/>
  <c r="G9" i="5"/>
  <c r="D8" i="5"/>
  <c r="D38" i="5" s="1"/>
  <c r="D52" i="5" s="1"/>
  <c r="R30" i="5" l="1"/>
  <c r="Q87" i="5"/>
  <c r="Q32" i="5"/>
  <c r="R32" i="5"/>
  <c r="Q45" i="5"/>
  <c r="Q72" i="5"/>
  <c r="H33" i="5"/>
  <c r="E38" i="5"/>
  <c r="E52" i="5" s="1"/>
  <c r="E92" i="5" s="1"/>
  <c r="K38" i="5"/>
  <c r="K52" i="5" s="1"/>
  <c r="M33" i="5"/>
  <c r="J38" i="5"/>
  <c r="J52" i="5" s="1"/>
  <c r="J92" i="5" s="1"/>
  <c r="O33" i="5"/>
  <c r="R70" i="5"/>
  <c r="R63" i="5"/>
  <c r="F38" i="5"/>
  <c r="L33" i="5"/>
  <c r="I38" i="5"/>
  <c r="P33" i="5"/>
  <c r="N33" i="5"/>
  <c r="L40" i="5"/>
  <c r="Q40" i="5"/>
  <c r="G33" i="5"/>
  <c r="O8" i="5"/>
  <c r="R14" i="5"/>
  <c r="Q57" i="5"/>
  <c r="Q65" i="5"/>
  <c r="Q56" i="5"/>
  <c r="R61" i="5"/>
  <c r="Q31" i="5"/>
  <c r="Q47" i="5"/>
  <c r="Q50" i="5"/>
  <c r="Q55" i="5"/>
  <c r="Q60" i="5"/>
  <c r="Q71" i="5"/>
  <c r="R84" i="5"/>
  <c r="Q15" i="5"/>
  <c r="Q25" i="5"/>
  <c r="Q83" i="5"/>
  <c r="D92" i="5"/>
  <c r="R13" i="5"/>
  <c r="R69" i="5"/>
  <c r="Q73" i="5"/>
  <c r="Q78" i="5"/>
  <c r="Q80" i="5"/>
  <c r="Q90" i="5"/>
  <c r="R11" i="5"/>
  <c r="R64" i="5"/>
  <c r="R24" i="5"/>
  <c r="R46" i="5"/>
  <c r="Q63" i="5"/>
  <c r="Q70" i="5"/>
  <c r="R75" i="5"/>
  <c r="Q13" i="5"/>
  <c r="Q17" i="5"/>
  <c r="Q22" i="5"/>
  <c r="R35" i="5"/>
  <c r="R44" i="5"/>
  <c r="Q88" i="5"/>
  <c r="R21" i="5"/>
  <c r="R37" i="5"/>
  <c r="R49" i="5"/>
  <c r="R86" i="5"/>
  <c r="N95" i="5"/>
  <c r="Q14" i="5"/>
  <c r="R19" i="5"/>
  <c r="R43" i="5"/>
  <c r="Q59" i="5"/>
  <c r="Q82" i="5"/>
  <c r="Q89" i="5"/>
  <c r="N8" i="5"/>
  <c r="R12" i="5"/>
  <c r="Q18" i="5"/>
  <c r="R22" i="5"/>
  <c r="Q27" i="5"/>
  <c r="R42" i="5"/>
  <c r="R55" i="5"/>
  <c r="R56" i="5"/>
  <c r="R62" i="5"/>
  <c r="R68" i="5"/>
  <c r="R78" i="5"/>
  <c r="R79" i="5"/>
  <c r="Q85" i="5"/>
  <c r="R87" i="5"/>
  <c r="M91" i="5"/>
  <c r="O95" i="5"/>
  <c r="R15" i="5"/>
  <c r="R16" i="5"/>
  <c r="R18" i="5"/>
  <c r="Q19" i="5"/>
  <c r="R27" i="5"/>
  <c r="R31" i="5"/>
  <c r="Q35" i="5"/>
  <c r="Q42" i="5"/>
  <c r="R47" i="5"/>
  <c r="Q49" i="5"/>
  <c r="R57" i="5"/>
  <c r="R58" i="5"/>
  <c r="R60" i="5"/>
  <c r="Q61" i="5"/>
  <c r="Q68" i="5"/>
  <c r="R73" i="5"/>
  <c r="Q79" i="5"/>
  <c r="R80" i="5"/>
  <c r="Q81" i="5"/>
  <c r="R83" i="5"/>
  <c r="Q84" i="5"/>
  <c r="R90" i="5"/>
  <c r="P91" i="5"/>
  <c r="Q9" i="5"/>
  <c r="Q29" i="5"/>
  <c r="Q74" i="5"/>
  <c r="Q77" i="5"/>
  <c r="G91" i="5"/>
  <c r="G8" i="5"/>
  <c r="R9" i="5"/>
  <c r="Q11" i="5"/>
  <c r="R17" i="5"/>
  <c r="Q24" i="5"/>
  <c r="R25" i="5"/>
  <c r="R26" i="5"/>
  <c r="R29" i="5"/>
  <c r="R45" i="5"/>
  <c r="R50" i="5"/>
  <c r="R51" i="5"/>
  <c r="R59" i="5"/>
  <c r="Q64" i="5"/>
  <c r="R65" i="5"/>
  <c r="R66" i="5"/>
  <c r="R71" i="5"/>
  <c r="R74" i="5"/>
  <c r="Q75" i="5"/>
  <c r="R82" i="5"/>
  <c r="R88" i="5"/>
  <c r="H91" i="5"/>
  <c r="L91" i="5"/>
  <c r="N93" i="5"/>
  <c r="R72" i="5"/>
  <c r="R77" i="5"/>
  <c r="R81" i="5"/>
  <c r="R85" i="5"/>
  <c r="R89" i="5"/>
  <c r="H8" i="5"/>
  <c r="L8" i="5"/>
  <c r="P8" i="5"/>
  <c r="Q12" i="5"/>
  <c r="Q16" i="5"/>
  <c r="Q21" i="5"/>
  <c r="Q26" i="5"/>
  <c r="Q36" i="5"/>
  <c r="Q37" i="5"/>
  <c r="Q43" i="5"/>
  <c r="Q51" i="5"/>
  <c r="Q58" i="5"/>
  <c r="Q62" i="5"/>
  <c r="Q66" i="5"/>
  <c r="M8" i="5"/>
  <c r="O38" i="5" l="1"/>
  <c r="O52" i="5" s="1"/>
  <c r="O92" i="5" s="1"/>
  <c r="Q33" i="5"/>
  <c r="Q91" i="5"/>
  <c r="I52" i="5"/>
  <c r="I92" i="5" s="1"/>
  <c r="R33" i="5"/>
  <c r="P38" i="5"/>
  <c r="G38" i="5"/>
  <c r="F52" i="5"/>
  <c r="H52" i="5" s="1"/>
  <c r="N38" i="5"/>
  <c r="N52" i="5" s="1"/>
  <c r="H38" i="5"/>
  <c r="L38" i="5"/>
  <c r="M38" i="5"/>
  <c r="R91" i="5"/>
  <c r="R8" i="5"/>
  <c r="Q8" i="5"/>
  <c r="K92" i="5"/>
  <c r="M52" i="5"/>
  <c r="L52" i="5" l="1"/>
  <c r="N92" i="5"/>
  <c r="F92" i="5"/>
  <c r="P92" i="5" s="1"/>
  <c r="G52" i="5"/>
  <c r="R38" i="5"/>
  <c r="Q38" i="5"/>
  <c r="R52" i="5" l="1"/>
  <c r="Q52" i="5"/>
  <c r="P24" i="4" l="1"/>
  <c r="O24" i="4"/>
  <c r="N24" i="4"/>
  <c r="H24" i="4"/>
  <c r="G24" i="4"/>
  <c r="F24" i="4"/>
  <c r="D24" i="4"/>
  <c r="C24" i="4"/>
  <c r="B24" i="4"/>
  <c r="P23" i="4"/>
  <c r="O23" i="4"/>
  <c r="N23" i="4"/>
  <c r="H23" i="4"/>
  <c r="G23" i="4"/>
  <c r="F23" i="4"/>
  <c r="D23" i="4"/>
  <c r="C23" i="4"/>
  <c r="B23" i="4"/>
  <c r="L21" i="4"/>
  <c r="T21" i="4" s="1"/>
  <c r="K21" i="4"/>
  <c r="S21" i="4" s="1"/>
  <c r="R21" i="4"/>
  <c r="L17" i="4"/>
  <c r="T17" i="4" s="1"/>
  <c r="K17" i="4"/>
  <c r="S17" i="4" s="1"/>
  <c r="J17" i="4"/>
  <c r="R17" i="4" s="1"/>
  <c r="P16" i="4"/>
  <c r="O16" i="4"/>
  <c r="O18" i="4" s="1"/>
  <c r="N16" i="4"/>
  <c r="H16" i="4"/>
  <c r="G16" i="4"/>
  <c r="G18" i="4" s="1"/>
  <c r="F16" i="4"/>
  <c r="D18" i="4"/>
  <c r="C16" i="4"/>
  <c r="B16" i="4"/>
  <c r="B18" i="4" s="1"/>
  <c r="L15" i="4"/>
  <c r="T15" i="4" s="1"/>
  <c r="K15" i="4"/>
  <c r="S15" i="4" s="1"/>
  <c r="J15" i="4"/>
  <c r="R15" i="4" s="1"/>
  <c r="L14" i="4"/>
  <c r="T14" i="4" s="1"/>
  <c r="K14" i="4"/>
  <c r="S14" i="4" s="1"/>
  <c r="J14" i="4"/>
  <c r="R14" i="4" s="1"/>
  <c r="L12" i="4"/>
  <c r="T12" i="4" s="1"/>
  <c r="K12" i="4"/>
  <c r="S12" i="4" s="1"/>
  <c r="J12" i="4"/>
  <c r="R12" i="4" s="1"/>
  <c r="L10" i="4"/>
  <c r="T10" i="4" s="1"/>
  <c r="K10" i="4"/>
  <c r="S10" i="4" s="1"/>
  <c r="J10" i="4"/>
  <c r="R10" i="4" s="1"/>
  <c r="L8" i="4"/>
  <c r="T8" i="4" s="1"/>
  <c r="K8" i="4"/>
  <c r="S8" i="4" s="1"/>
  <c r="J8" i="4"/>
  <c r="R8" i="4" s="1"/>
  <c r="P7" i="4"/>
  <c r="P9" i="4" s="1"/>
  <c r="P11" i="4" s="1"/>
  <c r="O7" i="4"/>
  <c r="O9" i="4" s="1"/>
  <c r="O11" i="4" s="1"/>
  <c r="N7" i="4"/>
  <c r="N9" i="4" s="1"/>
  <c r="N11" i="4" s="1"/>
  <c r="H7" i="4"/>
  <c r="H9" i="4" s="1"/>
  <c r="H11" i="4" s="1"/>
  <c r="G7" i="4"/>
  <c r="G9" i="4" s="1"/>
  <c r="G11" i="4" s="1"/>
  <c r="F7" i="4"/>
  <c r="F9" i="4" s="1"/>
  <c r="F11" i="4" s="1"/>
  <c r="D7" i="4"/>
  <c r="D9" i="4" s="1"/>
  <c r="C7" i="4"/>
  <c r="C9" i="4" s="1"/>
  <c r="B9" i="4"/>
  <c r="L6" i="4"/>
  <c r="T6" i="4" s="1"/>
  <c r="K6" i="4"/>
  <c r="S6" i="4" s="1"/>
  <c r="J6" i="4"/>
  <c r="R6" i="4" s="1"/>
  <c r="L5" i="4"/>
  <c r="T5" i="4" s="1"/>
  <c r="K5" i="4"/>
  <c r="S5" i="4" s="1"/>
  <c r="J5" i="4"/>
  <c r="R5" i="4" s="1"/>
  <c r="T24" i="4" l="1"/>
  <c r="S24" i="4"/>
  <c r="R24" i="4"/>
  <c r="L24" i="4"/>
  <c r="K24" i="4"/>
  <c r="J24" i="4"/>
  <c r="L23" i="4"/>
  <c r="K23" i="4"/>
  <c r="J23" i="4"/>
  <c r="T23" i="4"/>
  <c r="S23" i="4"/>
  <c r="R23" i="4"/>
  <c r="J9" i="4"/>
  <c r="R9" i="4" s="1"/>
  <c r="B11" i="4"/>
  <c r="L9" i="4"/>
  <c r="T9" i="4" s="1"/>
  <c r="D11" i="4"/>
  <c r="G13" i="4"/>
  <c r="G20" i="4" s="1"/>
  <c r="J7" i="4"/>
  <c r="R7" i="4" s="1"/>
  <c r="L7" i="4"/>
  <c r="T7" i="4" s="1"/>
  <c r="O13" i="4"/>
  <c r="O20" i="4" s="1"/>
  <c r="C11" i="4"/>
  <c r="K9" i="4"/>
  <c r="S9" i="4" s="1"/>
  <c r="F13" i="4"/>
  <c r="H13" i="4"/>
  <c r="K7" i="4"/>
  <c r="S7" i="4" s="1"/>
  <c r="N13" i="4"/>
  <c r="P13" i="4"/>
  <c r="J16" i="4"/>
  <c r="R16" i="4" s="1"/>
  <c r="L16" i="4"/>
  <c r="T16" i="4" s="1"/>
  <c r="C18" i="4"/>
  <c r="K18" i="4" s="1"/>
  <c r="S18" i="4" s="1"/>
  <c r="F18" i="4"/>
  <c r="J18" i="4" s="1"/>
  <c r="H18" i="4"/>
  <c r="L18" i="4" s="1"/>
  <c r="N18" i="4"/>
  <c r="P18" i="4"/>
  <c r="K16" i="4"/>
  <c r="S16" i="4" s="1"/>
  <c r="R18" i="4" l="1"/>
  <c r="T18" i="4"/>
  <c r="H20" i="4"/>
  <c r="F20" i="4"/>
  <c r="D13" i="4"/>
  <c r="L11" i="4"/>
  <c r="T11" i="4" s="1"/>
  <c r="B13" i="4"/>
  <c r="J11" i="4"/>
  <c r="R11" i="4" s="1"/>
  <c r="P20" i="4"/>
  <c r="N20" i="4"/>
  <c r="K11" i="4"/>
  <c r="S11" i="4" s="1"/>
  <c r="C13" i="4"/>
  <c r="C20" i="4" l="1"/>
  <c r="K20" i="4" s="1"/>
  <c r="K13" i="4"/>
  <c r="S13" i="4" s="1"/>
  <c r="S20" i="4" s="1"/>
  <c r="L13" i="4"/>
  <c r="T13" i="4" s="1"/>
  <c r="T20" i="4" s="1"/>
  <c r="D20" i="4"/>
  <c r="L20" i="4" s="1"/>
  <c r="J13" i="4"/>
  <c r="R13" i="4" s="1"/>
  <c r="B20" i="4"/>
  <c r="J20" i="4" s="1"/>
  <c r="R20" i="4" s="1"/>
</calcChain>
</file>

<file path=xl/sharedStrings.xml><?xml version="1.0" encoding="utf-8"?>
<sst xmlns="http://schemas.openxmlformats.org/spreadsheetml/2006/main" count="290" uniqueCount="175">
  <si>
    <t xml:space="preserve"> </t>
  </si>
  <si>
    <t>% plnění</t>
  </si>
  <si>
    <t xml:space="preserve">       Rozpočet</t>
  </si>
  <si>
    <t>schválený</t>
  </si>
  <si>
    <t>upravený</t>
  </si>
  <si>
    <t xml:space="preserve"> skutečnost</t>
  </si>
  <si>
    <t>na SR</t>
  </si>
  <si>
    <t>na UR</t>
  </si>
  <si>
    <t xml:space="preserve">  v tom např.:</t>
  </si>
  <si>
    <t>x</t>
  </si>
  <si>
    <t xml:space="preserve">  Kapitálové výdaje celkem</t>
  </si>
  <si>
    <t xml:space="preserve">  R O Z D Í L</t>
  </si>
  <si>
    <t>Konsolidace financování</t>
  </si>
  <si>
    <t>UKAZATEL</t>
  </si>
  <si>
    <t>Rozpočet</t>
  </si>
  <si>
    <t>OBVODY</t>
  </si>
  <si>
    <t>skutečnost</t>
  </si>
  <si>
    <t>133x</t>
  </si>
  <si>
    <t>daň z příjmů právnických osob</t>
  </si>
  <si>
    <t>daň z přidané hodnoty</t>
  </si>
  <si>
    <t>místní poplatky z vybraných činností a služeb</t>
  </si>
  <si>
    <t>134x</t>
  </si>
  <si>
    <t>135x</t>
  </si>
  <si>
    <t>ostatní odvody z vybraných činností a služeb</t>
  </si>
  <si>
    <t>správní poplatky</t>
  </si>
  <si>
    <t>poplatky a odvody v oblasti životního prostředí</t>
  </si>
  <si>
    <t>211x</t>
  </si>
  <si>
    <t>212x</t>
  </si>
  <si>
    <t>213x</t>
  </si>
  <si>
    <t>221x</t>
  </si>
  <si>
    <t>232x</t>
  </si>
  <si>
    <t>24xx</t>
  </si>
  <si>
    <t>příjmy z vlastní činnosti</t>
  </si>
  <si>
    <t>příjmy z pronájmu majetku</t>
  </si>
  <si>
    <t xml:space="preserve">příjmy z úroků </t>
  </si>
  <si>
    <t>přijaté sankční platby</t>
  </si>
  <si>
    <t xml:space="preserve">ostatní přijaté vratky transferů </t>
  </si>
  <si>
    <t>ostatní nedaňové příjmy</t>
  </si>
  <si>
    <t>přijaté splátky půjčených prostředků</t>
  </si>
  <si>
    <t>311x</t>
  </si>
  <si>
    <t>312x</t>
  </si>
  <si>
    <t>320x</t>
  </si>
  <si>
    <t>příjmy z prodeje dlouhodobého majetku</t>
  </si>
  <si>
    <t>ostatní kapitálové příjmy</t>
  </si>
  <si>
    <t>příjmy z prodeje dlouhodobého finančního majetku</t>
  </si>
  <si>
    <t>odvody přebytků organizací s přímým vztahem</t>
  </si>
  <si>
    <t>neinvestiční přijaté transfery z VPS SR</t>
  </si>
  <si>
    <t>neinvestiční přijaté transfery od krajů</t>
  </si>
  <si>
    <t>neinvestiční přijaté transfery ze SR v rámci SDV</t>
  </si>
  <si>
    <t>ostatní neinvestiční přijaté transfery ze SR</t>
  </si>
  <si>
    <t>převody z vlastních fondů hospodářské činnosti</t>
  </si>
  <si>
    <t>investiční přijaté transfery ze státních fondů</t>
  </si>
  <si>
    <t>ostatní investiční přijaté transfery ze SR</t>
  </si>
  <si>
    <t>502x</t>
  </si>
  <si>
    <t>503x</t>
  </si>
  <si>
    <t>515x</t>
  </si>
  <si>
    <t>516x</t>
  </si>
  <si>
    <t>517x</t>
  </si>
  <si>
    <t>521x</t>
  </si>
  <si>
    <t>522x</t>
  </si>
  <si>
    <t>533x</t>
  </si>
  <si>
    <t>542x</t>
  </si>
  <si>
    <t>549x</t>
  </si>
  <si>
    <t>56xx</t>
  </si>
  <si>
    <t>platy zaměstnanců v pracovním poměru</t>
  </si>
  <si>
    <t>ostatní platby za provedenou práci</t>
  </si>
  <si>
    <t>nákup materiálu</t>
  </si>
  <si>
    <t>úroky vlastní</t>
  </si>
  <si>
    <t>nákup vody, paliv a energie</t>
  </si>
  <si>
    <t>nákup služeb</t>
  </si>
  <si>
    <t>ostatní nákupy</t>
  </si>
  <si>
    <t>výdaje na dopravní územní obslužnost</t>
  </si>
  <si>
    <t>platby daní a poplatků SR</t>
  </si>
  <si>
    <t>úhrady sankcí jiným rozpočtům</t>
  </si>
  <si>
    <t>náhrady placené obyvatelstvu</t>
  </si>
  <si>
    <t>neinvestiční půjčené prostředky</t>
  </si>
  <si>
    <t>povinné pojistné placené zaměstnavatelem</t>
  </si>
  <si>
    <t>513x</t>
  </si>
  <si>
    <t>neinvestiční transfery podnikatelským subjektům</t>
  </si>
  <si>
    <t>neinvestiční transfery neziskovým a podobným org.</t>
  </si>
  <si>
    <t>neinvestiční transfery příspěvkovým organizacím</t>
  </si>
  <si>
    <t>ostatní neinvestiční transfery obyvatelstvu</t>
  </si>
  <si>
    <t>nespecifikované rezervy</t>
  </si>
  <si>
    <t>ostatní neinvestiční výdaje jinde nezařazené</t>
  </si>
  <si>
    <t>611x</t>
  </si>
  <si>
    <t>632x</t>
  </si>
  <si>
    <t>635x</t>
  </si>
  <si>
    <t>64xx</t>
  </si>
  <si>
    <t>budovy, haly a stavby</t>
  </si>
  <si>
    <t>stroje, přístroje a zařízení</t>
  </si>
  <si>
    <t>dopravní prostředky</t>
  </si>
  <si>
    <t>výpočetní technika</t>
  </si>
  <si>
    <t>pozemky</t>
  </si>
  <si>
    <t>nákup akcií</t>
  </si>
  <si>
    <t>nákup majetkových podílů</t>
  </si>
  <si>
    <t>investiční půjčené prostředky</t>
  </si>
  <si>
    <t>pořízení dlouhodobého nehmotného majetku</t>
  </si>
  <si>
    <t>631x</t>
  </si>
  <si>
    <t>investiční transfery podnikatelským subjektům</t>
  </si>
  <si>
    <t>investiční transfery neziskovým a podobným org.</t>
  </si>
  <si>
    <t>investiční transfery příspěvkovým organizacím</t>
  </si>
  <si>
    <t>rezervy kapitálových výdajů</t>
  </si>
  <si>
    <t>ostatní kapitálové výdaje jinde nezařazené</t>
  </si>
  <si>
    <t>811x</t>
  </si>
  <si>
    <t>z toho</t>
  </si>
  <si>
    <t>812x</t>
  </si>
  <si>
    <t>82xx</t>
  </si>
  <si>
    <t>890x</t>
  </si>
  <si>
    <t>krátkodobé financování</t>
  </si>
  <si>
    <t>8117 aktivní operace řízení likvidity - příjmy</t>
  </si>
  <si>
    <t>8118 aktivní operace řízení likvidity - výdaje</t>
  </si>
  <si>
    <t>dlouhodobé financování</t>
  </si>
  <si>
    <t>financování ze zahraničí</t>
  </si>
  <si>
    <t>opravné položky k peněžním operacím</t>
  </si>
  <si>
    <t>8113 přijaté půjčené prostředky</t>
  </si>
  <si>
    <t>8115 změna stavu prostředků na bankovních účtech</t>
  </si>
  <si>
    <t>převody mezi stat. městy a jejich MOb - příjmy</t>
  </si>
  <si>
    <t>převody mezi stat. městy a jejich MOb - výdaje</t>
  </si>
  <si>
    <t>8114 uhrazené splátky půjčených prostředků</t>
  </si>
  <si>
    <t>Magistrát města Ostravy</t>
  </si>
  <si>
    <t>Městské obvody</t>
  </si>
  <si>
    <t>Statutární město Ostrava - vzorce</t>
  </si>
  <si>
    <t>Staturární město Ostrava - ruční</t>
  </si>
  <si>
    <t>SMO - kontrola</t>
  </si>
  <si>
    <t>SR</t>
  </si>
  <si>
    <t>UR</t>
  </si>
  <si>
    <t>Skutečnost</t>
  </si>
  <si>
    <t>Daňové</t>
  </si>
  <si>
    <t>Nedaňové</t>
  </si>
  <si>
    <t>Běžné</t>
  </si>
  <si>
    <t>Kapitálové</t>
  </si>
  <si>
    <t>Vlastní</t>
  </si>
  <si>
    <t>Dotace</t>
  </si>
  <si>
    <t>∑ Příjmy</t>
  </si>
  <si>
    <t>KONměsto</t>
  </si>
  <si>
    <t>Příjmy po KON</t>
  </si>
  <si>
    <t>Bvýdaje</t>
  </si>
  <si>
    <t>Kvýdaje</t>
  </si>
  <si>
    <t>∑ Výdaje</t>
  </si>
  <si>
    <t>Výdaje po KON</t>
  </si>
  <si>
    <t>Rozdíl</t>
  </si>
  <si>
    <t>Financování</t>
  </si>
  <si>
    <t>4KON</t>
  </si>
  <si>
    <t>BVKON</t>
  </si>
  <si>
    <t>v tis.Kč</t>
  </si>
  <si>
    <t>neinvestiční přijaté transfery ze státních fondů</t>
  </si>
  <si>
    <t>investiční přijaté transfery od krajů</t>
  </si>
  <si>
    <t>MAGISTRÁT MĚSTA OSTRAVY</t>
  </si>
  <si>
    <t>xxx*</t>
  </si>
  <si>
    <t>ÚHRN*   po konsolidaci na úrovni obce</t>
  </si>
  <si>
    <t xml:space="preserve">  Běžné výdaje celkem</t>
  </si>
  <si>
    <t>Bilance příjmů, výdajů a financování statutárního města Ostrava</t>
  </si>
  <si>
    <t xml:space="preserve">  V l a s t n í   příjmy celkem</t>
  </si>
  <si>
    <t xml:space="preserve">  Kapitálové příjmy</t>
  </si>
  <si>
    <t xml:space="preserve"> Běžné příjmy</t>
  </si>
  <si>
    <t xml:space="preserve"> Přijaté transfery celkem</t>
  </si>
  <si>
    <t>138x</t>
  </si>
  <si>
    <t>daň z příjmů FO placená plátci</t>
  </si>
  <si>
    <t>daň z příjmů FO placená poplatníky</t>
  </si>
  <si>
    <t>daň z příjmů FO vybíramá srážkou</t>
  </si>
  <si>
    <t>daně, poplatky v oblasti hazardních her</t>
  </si>
  <si>
    <t>daň z nemovitých věcí</t>
  </si>
  <si>
    <r>
      <t xml:space="preserve">  </t>
    </r>
    <r>
      <rPr>
        <b/>
        <sz val="8"/>
        <rFont val="Arial CE"/>
        <charset val="238"/>
      </rPr>
      <t>Třída 1</t>
    </r>
    <r>
      <rPr>
        <sz val="8"/>
        <rFont val="Arial CE"/>
        <charset val="238"/>
      </rPr>
      <t xml:space="preserve">  daňové příjmy celkem</t>
    </r>
  </si>
  <si>
    <r>
      <t xml:space="preserve">  </t>
    </r>
    <r>
      <rPr>
        <b/>
        <sz val="8"/>
        <rFont val="Arial CE"/>
        <charset val="238"/>
      </rPr>
      <t>Třída 2</t>
    </r>
    <r>
      <rPr>
        <sz val="8"/>
        <rFont val="Arial CE"/>
        <charset val="238"/>
      </rPr>
      <t xml:space="preserve">  nedaňové příjmy celkem</t>
    </r>
  </si>
  <si>
    <r>
      <t xml:space="preserve">  </t>
    </r>
    <r>
      <rPr>
        <b/>
        <sz val="8"/>
        <rFont val="Arial CE"/>
        <charset val="238"/>
      </rPr>
      <t>Třída 3</t>
    </r>
  </si>
  <si>
    <r>
      <rPr>
        <b/>
        <sz val="8"/>
        <rFont val="Arial CE"/>
        <charset val="238"/>
      </rPr>
      <t xml:space="preserve">  Třída 4 </t>
    </r>
    <r>
      <rPr>
        <sz val="8"/>
        <rFont val="Arial CE"/>
        <charset val="238"/>
      </rPr>
      <t xml:space="preserve"> v tom např.:</t>
    </r>
  </si>
  <si>
    <r>
      <t xml:space="preserve">PŘÍJMY CELKEM  </t>
    </r>
    <r>
      <rPr>
        <sz val="8"/>
        <rFont val="Arial CE"/>
        <charset val="238"/>
      </rPr>
      <t>po konsolidaci</t>
    </r>
  </si>
  <si>
    <r>
      <t xml:space="preserve">   </t>
    </r>
    <r>
      <rPr>
        <b/>
        <sz val="8"/>
        <rFont val="Arial CE"/>
        <charset val="238"/>
      </rPr>
      <t>Třída 5</t>
    </r>
    <r>
      <rPr>
        <sz val="8"/>
        <rFont val="Arial CE"/>
        <charset val="238"/>
      </rPr>
      <t xml:space="preserve">  - v tom např.:</t>
    </r>
  </si>
  <si>
    <r>
      <t xml:space="preserve">   </t>
    </r>
    <r>
      <rPr>
        <b/>
        <sz val="8"/>
        <rFont val="Arial CE"/>
        <charset val="238"/>
      </rPr>
      <t>Třída 6</t>
    </r>
    <r>
      <rPr>
        <sz val="8"/>
        <rFont val="Arial CE"/>
        <charset val="238"/>
      </rPr>
      <t xml:space="preserve">  - v tom např.:</t>
    </r>
  </si>
  <si>
    <r>
      <t xml:space="preserve">  VÝDAJE CELKEM  </t>
    </r>
    <r>
      <rPr>
        <sz val="8"/>
        <rFont val="Arial CE"/>
        <charset val="238"/>
      </rPr>
      <t>po konsolidaci</t>
    </r>
  </si>
  <si>
    <r>
      <t xml:space="preserve">  FINANCOVÁNÍ  </t>
    </r>
    <r>
      <rPr>
        <sz val="8"/>
        <rFont val="Arial CE"/>
        <charset val="238"/>
      </rPr>
      <t>po konsolidaci</t>
    </r>
  </si>
  <si>
    <r>
      <t xml:space="preserve">   </t>
    </r>
    <r>
      <rPr>
        <b/>
        <sz val="8"/>
        <rFont val="Arial CE"/>
        <charset val="238"/>
      </rPr>
      <t>Třída 8</t>
    </r>
    <r>
      <rPr>
        <sz val="8"/>
        <rFont val="Arial CE"/>
        <charset val="238"/>
      </rPr>
      <t xml:space="preserve">  </t>
    </r>
  </si>
  <si>
    <t>příjmy z podílů na zisku a dividend</t>
  </si>
  <si>
    <t>k 31.12.2018</t>
  </si>
  <si>
    <t xml:space="preserve">* v části ÚHRN vyloučeny v rámci konsolidace i přesuny v rámci SMO , tj. mezi Magistrátem a obvody (položky 4137 a 5347; očištěny dvojnásobné výdaje a příjmy), v části MMO a OBVODY konsolidační přesuny v rámci SMO pro lepší přehled ponechány, z tohoto důvodu nesouhlasí některé součty v ÚHRNu o výši této konsolidace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</si>
</sst>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0"/>
      <name val="Arial CE"/>
      <charset val="238"/>
    </font>
    <font>
      <b/>
      <sz val="10"/>
      <name val="Book Antiqua"/>
      <family val="1"/>
      <charset val="238"/>
    </font>
    <font>
      <sz val="10"/>
      <name val="Book Antiqua"/>
      <family val="1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4"/>
      <name val="Arial CE"/>
      <charset val="238"/>
    </font>
    <font>
      <b/>
      <sz val="16"/>
      <name val="Arial CE"/>
      <charset val="238"/>
    </font>
    <font>
      <sz val="6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b/>
      <sz val="24"/>
      <name val="Book Antiqua"/>
      <family val="1"/>
      <charset val="238"/>
    </font>
    <font>
      <sz val="24"/>
      <name val="Book Antiqua"/>
      <family val="1"/>
      <charset val="238"/>
    </font>
    <font>
      <b/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7">
    <xf numFmtId="0" fontId="0" fillId="0" borderId="0" xfId="0"/>
    <xf numFmtId="0" fontId="1" fillId="0" borderId="0" xfId="0" applyFont="1" applyFill="1" applyProtection="1"/>
    <xf numFmtId="4" fontId="2" fillId="0" borderId="0" xfId="0" applyNumberFormat="1" applyFont="1" applyFill="1" applyProtection="1"/>
    <xf numFmtId="0" fontId="2" fillId="0" borderId="0" xfId="0" applyFont="1" applyFill="1" applyProtection="1"/>
    <xf numFmtId="0" fontId="0" fillId="0" borderId="0" xfId="0" applyFont="1" applyFill="1" applyProtection="1"/>
    <xf numFmtId="0" fontId="5" fillId="0" borderId="0" xfId="0" applyFont="1" applyFill="1" applyProtection="1"/>
    <xf numFmtId="0" fontId="6" fillId="0" borderId="0" xfId="0" applyFont="1" applyFill="1" applyBorder="1" applyAlignment="1" applyProtection="1"/>
    <xf numFmtId="0" fontId="0" fillId="0" borderId="0" xfId="0" applyFont="1" applyFill="1" applyAlignment="1" applyProtection="1"/>
    <xf numFmtId="0" fontId="7" fillId="0" borderId="0" xfId="0" applyFont="1" applyFill="1" applyAlignment="1" applyProtection="1"/>
    <xf numFmtId="0" fontId="7" fillId="0" borderId="0" xfId="0" quotePrefix="1" applyFont="1" applyFill="1" applyAlignment="1" applyProtection="1">
      <alignment horizontal="left"/>
    </xf>
    <xf numFmtId="0" fontId="8" fillId="0" borderId="0" xfId="0" applyFont="1" applyFill="1" applyAlignment="1" applyProtection="1">
      <alignment horizontal="right"/>
    </xf>
    <xf numFmtId="0" fontId="5" fillId="0" borderId="2" xfId="0" applyFont="1" applyFill="1" applyBorder="1" applyAlignment="1" applyProtection="1">
      <alignment horizontal="left" vertical="center" indent="1"/>
    </xf>
    <xf numFmtId="0" fontId="5" fillId="0" borderId="0" xfId="0" applyFont="1" applyFill="1" applyBorder="1" applyAlignment="1" applyProtection="1">
      <alignment horizontal="right" vertical="center"/>
    </xf>
    <xf numFmtId="49" fontId="5" fillId="0" borderId="3" xfId="0" quotePrefix="1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left" vertical="center"/>
    </xf>
    <xf numFmtId="0" fontId="5" fillId="0" borderId="31" xfId="0" applyFont="1" applyFill="1" applyBorder="1" applyAlignment="1" applyProtection="1">
      <alignment horizontal="left" vertical="center" indent="1"/>
    </xf>
    <xf numFmtId="0" fontId="5" fillId="0" borderId="1" xfId="0" applyFont="1" applyFill="1" applyBorder="1" applyAlignment="1" applyProtection="1">
      <alignment horizontal="right" vertical="center"/>
    </xf>
    <xf numFmtId="49" fontId="5" fillId="0" borderId="5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3" xfId="0" quotePrefix="1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left" vertical="center"/>
    </xf>
    <xf numFmtId="0" fontId="5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/>
    <xf numFmtId="0" fontId="0" fillId="0" borderId="0" xfId="0" applyFont="1" applyFill="1" applyBorder="1" applyProtection="1"/>
    <xf numFmtId="3" fontId="0" fillId="0" borderId="0" xfId="0" applyNumberFormat="1" applyFont="1" applyFill="1" applyProtection="1"/>
    <xf numFmtId="0" fontId="11" fillId="0" borderId="0" xfId="0" applyFont="1" applyFill="1" applyProtection="1"/>
    <xf numFmtId="4" fontId="12" fillId="0" borderId="0" xfId="0" applyNumberFormat="1" applyFont="1" applyFill="1" applyProtection="1"/>
    <xf numFmtId="0" fontId="12" fillId="0" borderId="0" xfId="0" applyFont="1" applyFill="1" applyProtection="1"/>
    <xf numFmtId="0" fontId="11" fillId="0" borderId="0" xfId="0" applyFont="1" applyFill="1" applyAlignment="1" applyProtection="1">
      <alignment horizontal="center"/>
    </xf>
    <xf numFmtId="4" fontId="11" fillId="0" borderId="2" xfId="0" applyNumberFormat="1" applyFont="1" applyFill="1" applyBorder="1" applyAlignment="1" applyProtection="1">
      <alignment horizontal="center"/>
    </xf>
    <xf numFmtId="4" fontId="11" fillId="0" borderId="77" xfId="0" applyNumberFormat="1" applyFont="1" applyFill="1" applyBorder="1" applyAlignment="1" applyProtection="1">
      <alignment horizontal="center"/>
    </xf>
    <xf numFmtId="4" fontId="11" fillId="0" borderId="78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Alignment="1" applyProtection="1">
      <alignment horizontal="center"/>
    </xf>
    <xf numFmtId="4" fontId="11" fillId="0" borderId="79" xfId="0" applyNumberFormat="1" applyFont="1" applyFill="1" applyBorder="1" applyAlignment="1" applyProtection="1">
      <alignment horizontal="center"/>
    </xf>
    <xf numFmtId="4" fontId="11" fillId="0" borderId="3" xfId="0" applyNumberFormat="1" applyFont="1" applyFill="1" applyBorder="1" applyAlignment="1" applyProtection="1">
      <alignment horizontal="center"/>
    </xf>
    <xf numFmtId="4" fontId="11" fillId="0" borderId="80" xfId="0" applyNumberFormat="1" applyFont="1" applyFill="1" applyBorder="1" applyAlignment="1" applyProtection="1">
      <alignment horizontal="center"/>
    </xf>
    <xf numFmtId="0" fontId="11" fillId="0" borderId="81" xfId="0" applyFont="1" applyFill="1" applyBorder="1" applyProtection="1"/>
    <xf numFmtId="4" fontId="12" fillId="0" borderId="82" xfId="0" applyNumberFormat="1" applyFont="1" applyFill="1" applyBorder="1" applyProtection="1">
      <protection locked="0"/>
    </xf>
    <xf numFmtId="4" fontId="12" fillId="0" borderId="83" xfId="0" applyNumberFormat="1" applyFont="1" applyFill="1" applyBorder="1" applyProtection="1">
      <protection locked="0"/>
    </xf>
    <xf numFmtId="4" fontId="12" fillId="0" borderId="75" xfId="0" applyNumberFormat="1" applyFont="1" applyFill="1" applyBorder="1" applyProtection="1">
      <protection locked="0"/>
    </xf>
    <xf numFmtId="4" fontId="12" fillId="0" borderId="82" xfId="0" applyNumberFormat="1" applyFont="1" applyFill="1" applyBorder="1" applyProtection="1"/>
    <xf numFmtId="4" fontId="12" fillId="0" borderId="83" xfId="0" applyNumberFormat="1" applyFont="1" applyFill="1" applyBorder="1" applyProtection="1"/>
    <xf numFmtId="4" fontId="12" fillId="0" borderId="75" xfId="0" applyNumberFormat="1" applyFont="1" applyFill="1" applyBorder="1" applyProtection="1"/>
    <xf numFmtId="0" fontId="11" fillId="0" borderId="84" xfId="0" applyFont="1" applyFill="1" applyBorder="1" applyProtection="1"/>
    <xf numFmtId="4" fontId="12" fillId="0" borderId="85" xfId="0" applyNumberFormat="1" applyFont="1" applyFill="1" applyBorder="1" applyProtection="1">
      <protection locked="0"/>
    </xf>
    <xf numFmtId="4" fontId="12" fillId="0" borderId="86" xfId="0" applyNumberFormat="1" applyFont="1" applyFill="1" applyBorder="1" applyProtection="1">
      <protection locked="0"/>
    </xf>
    <xf numFmtId="4" fontId="12" fillId="0" borderId="87" xfId="0" applyNumberFormat="1" applyFont="1" applyFill="1" applyBorder="1" applyProtection="1">
      <protection locked="0"/>
    </xf>
    <xf numFmtId="4" fontId="12" fillId="0" borderId="85" xfId="0" applyNumberFormat="1" applyFont="1" applyFill="1" applyBorder="1" applyProtection="1"/>
    <xf numFmtId="4" fontId="12" fillId="0" borderId="86" xfId="0" applyNumberFormat="1" applyFont="1" applyFill="1" applyBorder="1" applyProtection="1"/>
    <xf numFmtId="4" fontId="12" fillId="0" borderId="87" xfId="0" applyNumberFormat="1" applyFont="1" applyFill="1" applyBorder="1" applyProtection="1"/>
    <xf numFmtId="4" fontId="12" fillId="0" borderId="80" xfId="0" applyNumberFormat="1" applyFont="1" applyFill="1" applyBorder="1" applyProtection="1"/>
    <xf numFmtId="0" fontId="11" fillId="0" borderId="88" xfId="0" applyFont="1" applyFill="1" applyBorder="1" applyProtection="1"/>
    <xf numFmtId="0" fontId="11" fillId="0" borderId="89" xfId="0" applyFont="1" applyFill="1" applyBorder="1" applyProtection="1"/>
    <xf numFmtId="4" fontId="12" fillId="0" borderId="79" xfId="0" applyNumberFormat="1" applyFont="1" applyFill="1" applyBorder="1" applyProtection="1"/>
    <xf numFmtId="4" fontId="12" fillId="0" borderId="3" xfId="0" applyNumberFormat="1" applyFont="1" applyFill="1" applyBorder="1" applyProtection="1"/>
    <xf numFmtId="4" fontId="12" fillId="0" borderId="2" xfId="0" applyNumberFormat="1" applyFont="1" applyFill="1" applyBorder="1" applyProtection="1"/>
    <xf numFmtId="4" fontId="12" fillId="0" borderId="0" xfId="0" applyNumberFormat="1" applyFont="1" applyFill="1" applyBorder="1" applyProtection="1"/>
    <xf numFmtId="4" fontId="12" fillId="0" borderId="90" xfId="0" applyNumberFormat="1" applyFont="1" applyFill="1" applyBorder="1" applyProtection="1"/>
    <xf numFmtId="4" fontId="12" fillId="0" borderId="80" xfId="0" applyNumberFormat="1" applyFont="1" applyFill="1" applyBorder="1" applyProtection="1">
      <protection locked="0"/>
    </xf>
    <xf numFmtId="4" fontId="12" fillId="0" borderId="91" xfId="0" applyNumberFormat="1" applyFont="1" applyFill="1" applyBorder="1" applyProtection="1">
      <protection locked="0"/>
    </xf>
    <xf numFmtId="4" fontId="12" fillId="0" borderId="3" xfId="0" applyNumberFormat="1" applyFont="1" applyFill="1" applyBorder="1" applyProtection="1">
      <protection locked="0"/>
    </xf>
    <xf numFmtId="4" fontId="12" fillId="0" borderId="79" xfId="0" applyNumberFormat="1" applyFont="1" applyFill="1" applyBorder="1" applyProtection="1">
      <protection locked="0"/>
    </xf>
    <xf numFmtId="4" fontId="12" fillId="0" borderId="92" xfId="0" applyNumberFormat="1" applyFont="1" applyFill="1" applyBorder="1" applyProtection="1"/>
    <xf numFmtId="0" fontId="11" fillId="0" borderId="93" xfId="0" applyFont="1" applyFill="1" applyBorder="1" applyProtection="1"/>
    <xf numFmtId="4" fontId="12" fillId="0" borderId="94" xfId="0" applyNumberFormat="1" applyFont="1" applyFill="1" applyBorder="1" applyProtection="1"/>
    <xf numFmtId="4" fontId="12" fillId="0" borderId="95" xfId="0" applyNumberFormat="1" applyFont="1" applyFill="1" applyBorder="1" applyProtection="1"/>
    <xf numFmtId="4" fontId="12" fillId="0" borderId="5" xfId="0" applyNumberFormat="1" applyFont="1" applyFill="1" applyBorder="1" applyProtection="1"/>
    <xf numFmtId="3" fontId="9" fillId="2" borderId="53" xfId="0" applyNumberFormat="1" applyFont="1" applyFill="1" applyBorder="1" applyAlignment="1" applyProtection="1">
      <alignment vertical="center"/>
      <protection locked="0"/>
    </xf>
    <xf numFmtId="3" fontId="9" fillId="2" borderId="54" xfId="0" applyNumberFormat="1" applyFont="1" applyFill="1" applyBorder="1" applyAlignment="1" applyProtection="1">
      <alignment vertical="center"/>
      <protection locked="0"/>
    </xf>
    <xf numFmtId="164" fontId="9" fillId="2" borderId="54" xfId="0" applyNumberFormat="1" applyFont="1" applyFill="1" applyBorder="1" applyAlignment="1" applyProtection="1">
      <alignment horizontal="center" vertical="center"/>
    </xf>
    <xf numFmtId="164" fontId="9" fillId="2" borderId="5" xfId="0" applyNumberFormat="1" applyFont="1" applyFill="1" applyBorder="1" applyAlignment="1" applyProtection="1">
      <alignment horizontal="center" vertical="center"/>
    </xf>
    <xf numFmtId="165" fontId="9" fillId="2" borderId="18" xfId="0" applyNumberFormat="1" applyFont="1" applyFill="1" applyBorder="1" applyAlignment="1" applyProtection="1">
      <alignment horizontal="center" vertical="center"/>
    </xf>
    <xf numFmtId="164" fontId="9" fillId="2" borderId="110" xfId="0" applyNumberFormat="1" applyFont="1" applyFill="1" applyBorder="1" applyAlignment="1" applyProtection="1">
      <alignment horizontal="center" vertical="center"/>
    </xf>
    <xf numFmtId="3" fontId="9" fillId="2" borderId="1" xfId="0" applyNumberFormat="1" applyFont="1" applyFill="1" applyBorder="1" applyAlignment="1" applyProtection="1">
      <alignment vertical="center"/>
    </xf>
    <xf numFmtId="3" fontId="9" fillId="2" borderId="55" xfId="0" applyNumberFormat="1" applyFont="1" applyFill="1" applyBorder="1" applyAlignment="1" applyProtection="1">
      <alignment vertical="center"/>
    </xf>
    <xf numFmtId="164" fontId="9" fillId="2" borderId="55" xfId="0" applyNumberFormat="1" applyFont="1" applyFill="1" applyBorder="1" applyAlignment="1" applyProtection="1">
      <alignment horizontal="center" vertical="center"/>
    </xf>
    <xf numFmtId="3" fontId="5" fillId="2" borderId="33" xfId="0" applyNumberFormat="1" applyFont="1" applyFill="1" applyBorder="1" applyAlignment="1" applyProtection="1">
      <alignment vertical="center"/>
      <protection locked="0"/>
    </xf>
    <xf numFmtId="3" fontId="5" fillId="2" borderId="36" xfId="0" applyNumberFormat="1" applyFont="1" applyFill="1" applyBorder="1" applyAlignment="1" applyProtection="1">
      <alignment vertical="center"/>
      <protection locked="0"/>
    </xf>
    <xf numFmtId="164" fontId="5" fillId="2" borderId="24" xfId="0" applyNumberFormat="1" applyFont="1" applyFill="1" applyBorder="1" applyAlignment="1" applyProtection="1">
      <alignment horizontal="center" vertical="center"/>
    </xf>
    <xf numFmtId="164" fontId="5" fillId="2" borderId="3" xfId="0" applyNumberFormat="1" applyFont="1" applyFill="1" applyBorder="1" applyAlignment="1" applyProtection="1">
      <alignment horizontal="center" vertical="center"/>
    </xf>
    <xf numFmtId="3" fontId="5" fillId="2" borderId="34" xfId="0" applyNumberFormat="1" applyFont="1" applyFill="1" applyBorder="1" applyAlignment="1" applyProtection="1">
      <alignment vertical="center"/>
      <protection locked="0"/>
    </xf>
    <xf numFmtId="165" fontId="5" fillId="2" borderId="34" xfId="0" applyNumberFormat="1" applyFont="1" applyFill="1" applyBorder="1" applyAlignment="1" applyProtection="1">
      <alignment horizontal="center" vertical="center"/>
    </xf>
    <xf numFmtId="164" fontId="5" fillId="2" borderId="112" xfId="0" applyNumberFormat="1" applyFont="1" applyFill="1" applyBorder="1" applyAlignment="1" applyProtection="1">
      <alignment horizontal="center" vertical="center"/>
    </xf>
    <xf numFmtId="3" fontId="5" fillId="2" borderId="109" xfId="0" applyNumberFormat="1" applyFont="1" applyFill="1" applyBorder="1" applyAlignment="1" applyProtection="1">
      <alignment vertical="center"/>
    </xf>
    <xf numFmtId="3" fontId="5" fillId="2" borderId="37" xfId="0" applyNumberFormat="1" applyFont="1" applyFill="1" applyBorder="1" applyAlignment="1" applyProtection="1">
      <alignment vertical="center"/>
    </xf>
    <xf numFmtId="3" fontId="5" fillId="2" borderId="34" xfId="0" applyNumberFormat="1" applyFont="1" applyFill="1" applyBorder="1" applyAlignment="1" applyProtection="1">
      <alignment vertical="center"/>
    </xf>
    <xf numFmtId="164" fontId="5" fillId="2" borderId="36" xfId="0" applyNumberFormat="1" applyFont="1" applyFill="1" applyBorder="1" applyAlignment="1" applyProtection="1">
      <alignment horizontal="center" vertical="center"/>
    </xf>
    <xf numFmtId="164" fontId="5" fillId="2" borderId="35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 vertical="center" indent="1"/>
    </xf>
    <xf numFmtId="0" fontId="5" fillId="2" borderId="0" xfId="0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vertical="center"/>
    </xf>
    <xf numFmtId="3" fontId="5" fillId="2" borderId="17" xfId="0" applyNumberFormat="1" applyFont="1" applyFill="1" applyBorder="1" applyAlignment="1" applyProtection="1">
      <alignment vertical="center"/>
      <protection locked="0"/>
    </xf>
    <xf numFmtId="3" fontId="5" fillId="2" borderId="18" xfId="0" applyNumberFormat="1" applyFont="1" applyFill="1" applyBorder="1" applyAlignment="1" applyProtection="1">
      <alignment vertical="center"/>
      <protection locked="0"/>
    </xf>
    <xf numFmtId="164" fontId="5" fillId="2" borderId="43" xfId="0" applyNumberFormat="1" applyFont="1" applyFill="1" applyBorder="1" applyAlignment="1" applyProtection="1">
      <alignment horizontal="center" vertical="center"/>
    </xf>
    <xf numFmtId="164" fontId="5" fillId="2" borderId="44" xfId="0" applyNumberFormat="1" applyFont="1" applyFill="1" applyBorder="1" applyAlignment="1" applyProtection="1">
      <alignment horizontal="center" vertical="center"/>
    </xf>
    <xf numFmtId="3" fontId="5" fillId="2" borderId="45" xfId="0" applyNumberFormat="1" applyFont="1" applyFill="1" applyBorder="1" applyAlignment="1" applyProtection="1">
      <alignment vertical="center"/>
      <protection locked="0"/>
    </xf>
    <xf numFmtId="165" fontId="5" fillId="2" borderId="46" xfId="0" applyNumberFormat="1" applyFont="1" applyFill="1" applyBorder="1" applyAlignment="1" applyProtection="1">
      <alignment horizontal="center" vertical="center"/>
    </xf>
    <xf numFmtId="164" fontId="5" fillId="2" borderId="104" xfId="0" applyNumberFormat="1" applyFont="1" applyFill="1" applyBorder="1" applyAlignment="1" applyProtection="1">
      <alignment horizontal="center" vertical="center"/>
    </xf>
    <xf numFmtId="3" fontId="5" fillId="2" borderId="63" xfId="0" applyNumberFormat="1" applyFont="1" applyFill="1" applyBorder="1" applyAlignment="1" applyProtection="1">
      <alignment vertical="center"/>
    </xf>
    <xf numFmtId="3" fontId="5" fillId="2" borderId="43" xfId="0" applyNumberFormat="1" applyFont="1" applyFill="1" applyBorder="1" applyAlignment="1" applyProtection="1">
      <alignment vertical="center"/>
    </xf>
    <xf numFmtId="3" fontId="5" fillId="2" borderId="18" xfId="0" applyNumberFormat="1" applyFont="1" applyFill="1" applyBorder="1" applyAlignment="1" applyProtection="1">
      <alignment vertical="center"/>
    </xf>
    <xf numFmtId="164" fontId="5" fillId="2" borderId="18" xfId="0" applyNumberFormat="1" applyFont="1" applyFill="1" applyBorder="1" applyAlignment="1" applyProtection="1">
      <alignment horizontal="center" vertical="center"/>
    </xf>
    <xf numFmtId="164" fontId="5" fillId="2" borderId="56" xfId="0" applyNumberFormat="1" applyFont="1" applyFill="1" applyBorder="1" applyAlignment="1" applyProtection="1">
      <alignment horizontal="center" vertical="center"/>
    </xf>
    <xf numFmtId="3" fontId="5" fillId="2" borderId="8" xfId="0" applyNumberFormat="1" applyFont="1" applyFill="1" applyBorder="1" applyAlignment="1" applyProtection="1">
      <alignment vertical="center"/>
      <protection locked="0"/>
    </xf>
    <xf numFmtId="3" fontId="5" fillId="2" borderId="48" xfId="0" applyNumberFormat="1" applyFont="1" applyFill="1" applyBorder="1" applyAlignment="1" applyProtection="1">
      <alignment vertical="center"/>
      <protection locked="0"/>
    </xf>
    <xf numFmtId="164" fontId="5" fillId="2" borderId="9" xfId="0" applyNumberFormat="1" applyFont="1" applyFill="1" applyBorder="1" applyAlignment="1" applyProtection="1">
      <alignment horizontal="center" vertical="center"/>
    </xf>
    <xf numFmtId="164" fontId="5" fillId="2" borderId="59" xfId="0" applyNumberFormat="1" applyFont="1" applyFill="1" applyBorder="1" applyAlignment="1" applyProtection="1">
      <alignment horizontal="center" vertical="center"/>
    </xf>
    <xf numFmtId="165" fontId="5" fillId="2" borderId="9" xfId="0" applyNumberFormat="1" applyFont="1" applyFill="1" applyBorder="1" applyAlignment="1" applyProtection="1">
      <alignment horizontal="center" vertical="center"/>
    </xf>
    <xf numFmtId="164" fontId="5" fillId="2" borderId="111" xfId="0" applyNumberFormat="1" applyFont="1" applyFill="1" applyBorder="1" applyAlignment="1" applyProtection="1">
      <alignment horizontal="center" vertical="center"/>
    </xf>
    <xf numFmtId="3" fontId="5" fillId="2" borderId="48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0" fontId="5" fillId="2" borderId="3" xfId="0" quotePrefix="1" applyFont="1" applyFill="1" applyBorder="1" applyAlignment="1" applyProtection="1">
      <alignment horizontal="left" vertical="center"/>
    </xf>
    <xf numFmtId="3" fontId="5" fillId="2" borderId="50" xfId="0" applyNumberFormat="1" applyFont="1" applyFill="1" applyBorder="1" applyAlignment="1" applyProtection="1">
      <alignment vertical="center"/>
      <protection locked="0"/>
    </xf>
    <xf numFmtId="3" fontId="5" fillId="2" borderId="46" xfId="0" applyNumberFormat="1" applyFont="1" applyFill="1" applyBorder="1" applyAlignment="1" applyProtection="1">
      <alignment vertical="center"/>
      <protection locked="0"/>
    </xf>
    <xf numFmtId="3" fontId="5" fillId="2" borderId="9" xfId="0" applyNumberFormat="1" applyFont="1" applyFill="1" applyBorder="1" applyAlignment="1" applyProtection="1">
      <alignment vertical="center"/>
      <protection locked="0"/>
    </xf>
    <xf numFmtId="3" fontId="5" fillId="2" borderId="47" xfId="0" applyNumberFormat="1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left" vertical="center"/>
    </xf>
    <xf numFmtId="49" fontId="5" fillId="2" borderId="3" xfId="0" quotePrefix="1" applyNumberFormat="1" applyFont="1" applyFill="1" applyBorder="1" applyAlignment="1" applyProtection="1">
      <alignment vertical="center"/>
    </xf>
    <xf numFmtId="3" fontId="5" fillId="2" borderId="48" xfId="0" applyNumberFormat="1" applyFont="1" applyFill="1" applyBorder="1" applyAlignment="1" applyProtection="1">
      <alignment horizontal="center" vertical="center"/>
    </xf>
    <xf numFmtId="3" fontId="5" fillId="2" borderId="9" xfId="0" applyNumberFormat="1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vertical="center"/>
      <protection locked="0"/>
    </xf>
    <xf numFmtId="3" fontId="5" fillId="2" borderId="62" xfId="0" quotePrefix="1" applyNumberFormat="1" applyFont="1" applyFill="1" applyBorder="1" applyAlignment="1" applyProtection="1">
      <alignment horizontal="right" vertical="center"/>
      <protection locked="0"/>
    </xf>
    <xf numFmtId="3" fontId="5" fillId="2" borderId="40" xfId="0" applyNumberFormat="1" applyFont="1" applyFill="1" applyBorder="1" applyAlignment="1" applyProtection="1">
      <alignment vertical="center"/>
      <protection locked="0"/>
    </xf>
    <xf numFmtId="3" fontId="5" fillId="2" borderId="40" xfId="0" applyNumberFormat="1" applyFont="1" applyFill="1" applyBorder="1" applyAlignment="1" applyProtection="1">
      <alignment horizontal="right" vertical="center"/>
      <protection locked="0"/>
    </xf>
    <xf numFmtId="3" fontId="5" fillId="2" borderId="62" xfId="0" applyNumberFormat="1" applyFont="1" applyFill="1" applyBorder="1" applyAlignment="1" applyProtection="1">
      <alignment vertical="center"/>
      <protection locked="0"/>
    </xf>
    <xf numFmtId="3" fontId="5" fillId="2" borderId="40" xfId="0" quotePrefix="1" applyNumberFormat="1" applyFont="1" applyFill="1" applyBorder="1" applyAlignment="1" applyProtection="1">
      <alignment horizontal="right" vertical="center"/>
      <protection locked="0"/>
    </xf>
    <xf numFmtId="0" fontId="5" fillId="2" borderId="31" xfId="0" applyFont="1" applyFill="1" applyBorder="1" applyAlignment="1" applyProtection="1">
      <alignment horizontal="left" vertical="center" indent="1"/>
    </xf>
    <xf numFmtId="0" fontId="5" fillId="2" borderId="1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horizontal="left" vertical="center"/>
    </xf>
    <xf numFmtId="3" fontId="5" fillId="2" borderId="11" xfId="0" quotePrefix="1" applyNumberFormat="1" applyFont="1" applyFill="1" applyBorder="1" applyAlignment="1" applyProtection="1">
      <alignment horizontal="right" vertical="center"/>
      <protection locked="0"/>
    </xf>
    <xf numFmtId="3" fontId="5" fillId="2" borderId="12" xfId="0" applyNumberFormat="1" applyFont="1" applyFill="1" applyBorder="1" applyAlignment="1" applyProtection="1">
      <alignment vertical="center"/>
      <protection locked="0"/>
    </xf>
    <xf numFmtId="164" fontId="5" fillId="2" borderId="54" xfId="0" applyNumberFormat="1" applyFont="1" applyFill="1" applyBorder="1" applyAlignment="1" applyProtection="1">
      <alignment horizontal="center" vertical="center"/>
    </xf>
    <xf numFmtId="164" fontId="5" fillId="2" borderId="5" xfId="0" applyNumberFormat="1" applyFont="1" applyFill="1" applyBorder="1" applyAlignment="1" applyProtection="1">
      <alignment horizontal="center" vertical="center"/>
    </xf>
    <xf numFmtId="3" fontId="5" fillId="2" borderId="11" xfId="0" applyNumberFormat="1" applyFont="1" applyFill="1" applyBorder="1" applyAlignment="1" applyProtection="1">
      <alignment vertical="center"/>
      <protection locked="0"/>
    </xf>
    <xf numFmtId="3" fontId="5" fillId="2" borderId="12" xfId="0" quotePrefix="1" applyNumberFormat="1" applyFont="1" applyFill="1" applyBorder="1" applyAlignment="1" applyProtection="1">
      <alignment horizontal="right" vertical="center"/>
      <protection locked="0"/>
    </xf>
    <xf numFmtId="165" fontId="5" fillId="2" borderId="54" xfId="0" applyNumberFormat="1" applyFont="1" applyFill="1" applyBorder="1" applyAlignment="1" applyProtection="1">
      <alignment horizontal="center" vertical="center"/>
    </xf>
    <xf numFmtId="164" fontId="5" fillId="2" borderId="108" xfId="0" applyNumberFormat="1" applyFont="1" applyFill="1" applyBorder="1" applyAlignment="1" applyProtection="1">
      <alignment horizontal="center" vertical="center"/>
    </xf>
    <xf numFmtId="3" fontId="5" fillId="2" borderId="54" xfId="0" applyNumberFormat="1" applyFont="1" applyFill="1" applyBorder="1" applyAlignment="1" applyProtection="1">
      <alignment vertical="center"/>
    </xf>
    <xf numFmtId="3" fontId="9" fillId="2" borderId="14" xfId="0" applyNumberFormat="1" applyFont="1" applyFill="1" applyBorder="1" applyAlignment="1" applyProtection="1">
      <alignment vertical="center"/>
    </xf>
    <xf numFmtId="3" fontId="9" fillId="2" borderId="15" xfId="0" applyNumberFormat="1" applyFont="1" applyFill="1" applyBorder="1" applyAlignment="1" applyProtection="1">
      <alignment vertical="center"/>
    </xf>
    <xf numFmtId="164" fontId="9" fillId="2" borderId="15" xfId="0" applyNumberFormat="1" applyFont="1" applyFill="1" applyBorder="1" applyAlignment="1" applyProtection="1">
      <alignment horizontal="center" vertical="center"/>
    </xf>
    <xf numFmtId="164" fontId="9" fillId="2" borderId="16" xfId="0" applyNumberFormat="1" applyFont="1" applyFill="1" applyBorder="1" applyAlignment="1" applyProtection="1">
      <alignment horizontal="center" vertical="center"/>
    </xf>
    <xf numFmtId="164" fontId="9" fillId="2" borderId="100" xfId="0" applyNumberFormat="1" applyFont="1" applyFill="1" applyBorder="1" applyAlignment="1" applyProtection="1">
      <alignment horizontal="center" vertical="center"/>
    </xf>
    <xf numFmtId="3" fontId="9" fillId="2" borderId="69" xfId="0" applyNumberFormat="1" applyFont="1" applyFill="1" applyBorder="1" applyAlignment="1" applyProtection="1">
      <alignment horizontal="right" vertical="center"/>
    </xf>
    <xf numFmtId="3" fontId="9" fillId="2" borderId="39" xfId="0" applyNumberFormat="1" applyFont="1" applyFill="1" applyBorder="1" applyAlignment="1" applyProtection="1">
      <alignment horizontal="right" vertical="center"/>
    </xf>
    <xf numFmtId="3" fontId="9" fillId="2" borderId="15" xfId="0" applyNumberFormat="1" applyFont="1" applyFill="1" applyBorder="1" applyAlignment="1" applyProtection="1">
      <alignment horizontal="right" vertical="center"/>
    </xf>
    <xf numFmtId="3" fontId="5" fillId="2" borderId="30" xfId="0" applyNumberFormat="1" applyFont="1" applyFill="1" applyBorder="1" applyAlignment="1" applyProtection="1">
      <alignment vertical="center"/>
    </xf>
    <xf numFmtId="164" fontId="5" fillId="2" borderId="19" xfId="0" applyNumberFormat="1" applyFont="1" applyFill="1" applyBorder="1" applyAlignment="1" applyProtection="1">
      <alignment horizontal="center" vertical="center"/>
    </xf>
    <xf numFmtId="164" fontId="5" fillId="2" borderId="23" xfId="0" applyNumberFormat="1" applyFont="1" applyFill="1" applyBorder="1" applyAlignment="1" applyProtection="1">
      <alignment horizontal="center" vertical="center"/>
    </xf>
    <xf numFmtId="3" fontId="5" fillId="2" borderId="33" xfId="0" applyNumberFormat="1" applyFont="1" applyFill="1" applyBorder="1" applyAlignment="1" applyProtection="1">
      <alignment vertical="center"/>
    </xf>
    <xf numFmtId="3" fontId="5" fillId="2" borderId="36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3" fontId="5" fillId="2" borderId="17" xfId="0" applyNumberFormat="1" applyFont="1" applyFill="1" applyBorder="1" applyAlignment="1" applyProtection="1">
      <alignment vertical="center"/>
    </xf>
    <xf numFmtId="164" fontId="5" fillId="2" borderId="46" xfId="0" applyNumberFormat="1" applyFont="1" applyFill="1" applyBorder="1" applyAlignment="1" applyProtection="1">
      <alignment horizontal="center" vertical="center"/>
    </xf>
    <xf numFmtId="164" fontId="5" fillId="2" borderId="114" xfId="0" applyNumberFormat="1" applyFont="1" applyFill="1" applyBorder="1" applyAlignment="1" applyProtection="1">
      <alignment horizontal="center" vertical="center"/>
    </xf>
    <xf numFmtId="3" fontId="5" fillId="2" borderId="51" xfId="0" applyNumberFormat="1" applyFont="1" applyFill="1" applyBorder="1" applyAlignment="1" applyProtection="1">
      <alignment vertical="center"/>
    </xf>
    <xf numFmtId="3" fontId="5" fillId="2" borderId="8" xfId="0" applyNumberFormat="1" applyFont="1" applyFill="1" applyBorder="1" applyAlignment="1" applyProtection="1">
      <alignment vertical="center"/>
    </xf>
    <xf numFmtId="164" fontId="5" fillId="2" borderId="20" xfId="0" applyNumberFormat="1" applyFont="1" applyFill="1" applyBorder="1" applyAlignment="1" applyProtection="1">
      <alignment horizontal="center" vertical="center"/>
    </xf>
    <xf numFmtId="164" fontId="5" fillId="2" borderId="10" xfId="0" applyNumberFormat="1" applyFont="1" applyFill="1" applyBorder="1" applyAlignment="1" applyProtection="1">
      <alignment horizontal="center" vertical="center"/>
    </xf>
    <xf numFmtId="3" fontId="5" fillId="2" borderId="62" xfId="0" applyNumberFormat="1" applyFont="1" applyFill="1" applyBorder="1" applyAlignment="1" applyProtection="1">
      <alignment vertical="center"/>
    </xf>
    <xf numFmtId="3" fontId="5" fillId="2" borderId="40" xfId="0" applyNumberFormat="1" applyFont="1" applyFill="1" applyBorder="1" applyAlignment="1" applyProtection="1">
      <alignment vertical="center"/>
    </xf>
    <xf numFmtId="3" fontId="5" fillId="2" borderId="40" xfId="0" applyNumberFormat="1" applyFont="1" applyFill="1" applyBorder="1" applyAlignment="1" applyProtection="1">
      <alignment horizontal="right" vertical="center"/>
    </xf>
    <xf numFmtId="164" fontId="5" fillId="2" borderId="41" xfId="0" applyNumberFormat="1" applyFont="1" applyFill="1" applyBorder="1" applyAlignment="1" applyProtection="1">
      <alignment horizontal="center" vertical="center"/>
    </xf>
    <xf numFmtId="164" fontId="5" fillId="2" borderId="97" xfId="0" applyNumberFormat="1" applyFont="1" applyFill="1" applyBorder="1" applyAlignment="1" applyProtection="1">
      <alignment horizontal="center" vertical="center"/>
    </xf>
    <xf numFmtId="3" fontId="10" fillId="2" borderId="38" xfId="0" applyNumberFormat="1" applyFont="1" applyFill="1" applyBorder="1" applyAlignment="1" applyProtection="1">
      <alignment vertical="center"/>
    </xf>
    <xf numFmtId="3" fontId="10" fillId="2" borderId="39" xfId="0" applyNumberFormat="1" applyFont="1" applyFill="1" applyBorder="1" applyAlignment="1" applyProtection="1">
      <alignment vertical="center"/>
    </xf>
    <xf numFmtId="3" fontId="10" fillId="2" borderId="15" xfId="0" applyNumberFormat="1" applyFont="1" applyFill="1" applyBorder="1" applyAlignment="1" applyProtection="1">
      <alignment vertical="center"/>
    </xf>
    <xf numFmtId="164" fontId="10" fillId="2" borderId="15" xfId="0" applyNumberFormat="1" applyFont="1" applyFill="1" applyBorder="1" applyAlignment="1" applyProtection="1">
      <alignment horizontal="center" vertical="center"/>
    </xf>
    <xf numFmtId="164" fontId="10" fillId="2" borderId="16" xfId="0" applyNumberFormat="1" applyFont="1" applyFill="1" applyBorder="1" applyAlignment="1" applyProtection="1">
      <alignment horizontal="center" vertical="center"/>
    </xf>
    <xf numFmtId="164" fontId="10" fillId="2" borderId="100" xfId="0" applyNumberFormat="1" applyFont="1" applyFill="1" applyBorder="1" applyAlignment="1" applyProtection="1">
      <alignment horizontal="center" vertical="center"/>
    </xf>
    <xf numFmtId="3" fontId="10" fillId="2" borderId="66" xfId="0" applyNumberFormat="1" applyFont="1" applyFill="1" applyBorder="1" applyAlignment="1" applyProtection="1">
      <alignment vertical="center"/>
    </xf>
    <xf numFmtId="3" fontId="5" fillId="2" borderId="21" xfId="0" applyNumberFormat="1" applyFont="1" applyFill="1" applyBorder="1" applyAlignment="1" applyProtection="1">
      <alignment vertical="center"/>
    </xf>
    <xf numFmtId="3" fontId="5" fillId="2" borderId="19" xfId="0" applyNumberFormat="1" applyFont="1" applyFill="1" applyBorder="1" applyAlignment="1" applyProtection="1">
      <alignment vertical="center"/>
    </xf>
    <xf numFmtId="164" fontId="5" fillId="2" borderId="102" xfId="0" applyNumberFormat="1" applyFont="1" applyFill="1" applyBorder="1" applyAlignment="1" applyProtection="1">
      <alignment horizontal="center" vertical="center"/>
    </xf>
    <xf numFmtId="3" fontId="5" fillId="2" borderId="22" xfId="0" applyNumberFormat="1" applyFont="1" applyFill="1" applyBorder="1" applyAlignment="1" applyProtection="1">
      <alignment vertical="center"/>
    </xf>
    <xf numFmtId="0" fontId="5" fillId="2" borderId="28" xfId="0" applyFont="1" applyFill="1" applyBorder="1" applyAlignment="1" applyProtection="1">
      <alignment horizontal="left" indent="1"/>
    </xf>
    <xf numFmtId="0" fontId="5" fillId="2" borderId="75" xfId="0" applyFont="1" applyFill="1" applyBorder="1" applyAlignment="1" applyProtection="1">
      <alignment vertical="center"/>
    </xf>
    <xf numFmtId="3" fontId="5" fillId="2" borderId="26" xfId="0" quotePrefix="1" applyNumberFormat="1" applyFont="1" applyFill="1" applyBorder="1" applyAlignment="1" applyProtection="1">
      <alignment horizontal="right" vertical="center"/>
    </xf>
    <xf numFmtId="164" fontId="5" fillId="2" borderId="26" xfId="0" applyNumberFormat="1" applyFont="1" applyFill="1" applyBorder="1" applyAlignment="1" applyProtection="1">
      <alignment horizontal="center" vertical="center"/>
    </xf>
    <xf numFmtId="164" fontId="5" fillId="2" borderId="25" xfId="0" applyNumberFormat="1" applyFont="1" applyFill="1" applyBorder="1" applyAlignment="1" applyProtection="1">
      <alignment horizontal="center" vertical="center"/>
    </xf>
    <xf numFmtId="3" fontId="5" fillId="2" borderId="28" xfId="0" applyNumberFormat="1" applyFont="1" applyFill="1" applyBorder="1" applyAlignment="1" applyProtection="1">
      <alignment vertical="center"/>
    </xf>
    <xf numFmtId="3" fontId="5" fillId="2" borderId="64" xfId="0" applyNumberFormat="1" applyFont="1" applyFill="1" applyBorder="1" applyAlignment="1" applyProtection="1">
      <alignment vertical="center"/>
    </xf>
    <xf numFmtId="3" fontId="5" fillId="2" borderId="26" xfId="0" applyNumberFormat="1" applyFont="1" applyFill="1" applyBorder="1" applyAlignment="1" applyProtection="1">
      <alignment vertical="center"/>
    </xf>
    <xf numFmtId="164" fontId="5" fillId="2" borderId="103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 indent="1"/>
    </xf>
    <xf numFmtId="3" fontId="5" fillId="2" borderId="3" xfId="0" quotePrefix="1" applyNumberFormat="1" applyFont="1" applyFill="1" applyBorder="1" applyAlignment="1" applyProtection="1">
      <alignment horizontal="left" vertical="center"/>
    </xf>
    <xf numFmtId="3" fontId="5" fillId="2" borderId="45" xfId="0" quotePrefix="1" applyNumberFormat="1" applyFont="1" applyFill="1" applyBorder="1" applyAlignment="1" applyProtection="1">
      <alignment horizontal="right" vertical="center"/>
    </xf>
    <xf numFmtId="3" fontId="5" fillId="2" borderId="43" xfId="0" quotePrefix="1" applyNumberFormat="1" applyFont="1" applyFill="1" applyBorder="1" applyAlignment="1" applyProtection="1">
      <alignment horizontal="right" vertical="center"/>
    </xf>
    <xf numFmtId="3" fontId="5" fillId="2" borderId="52" xfId="0" applyNumberFormat="1" applyFont="1" applyFill="1" applyBorder="1" applyAlignment="1" applyProtection="1">
      <alignment vertical="center"/>
    </xf>
    <xf numFmtId="3" fontId="5" fillId="2" borderId="67" xfId="0" applyNumberFormat="1" applyFont="1" applyFill="1" applyBorder="1" applyAlignment="1" applyProtection="1">
      <alignment vertical="center"/>
    </xf>
    <xf numFmtId="3" fontId="5" fillId="2" borderId="46" xfId="0" applyNumberFormat="1" applyFont="1" applyFill="1" applyBorder="1" applyAlignment="1" applyProtection="1">
      <alignment vertical="center"/>
    </xf>
    <xf numFmtId="3" fontId="5" fillId="2" borderId="8" xfId="0" quotePrefix="1" applyNumberFormat="1" applyFont="1" applyFill="1" applyBorder="1" applyAlignment="1" applyProtection="1">
      <alignment horizontal="right" vertical="center"/>
    </xf>
    <xf numFmtId="3" fontId="5" fillId="2" borderId="9" xfId="0" quotePrefix="1" applyNumberFormat="1" applyFont="1" applyFill="1" applyBorder="1" applyAlignment="1" applyProtection="1">
      <alignment horizontal="right" vertical="center"/>
    </xf>
    <xf numFmtId="3" fontId="5" fillId="2" borderId="30" xfId="0" quotePrefix="1" applyNumberFormat="1" applyFont="1" applyFill="1" applyBorder="1" applyAlignment="1" applyProtection="1">
      <alignment horizontal="right" vertical="center"/>
      <protection locked="0"/>
    </xf>
    <xf numFmtId="3" fontId="5" fillId="2" borderId="26" xfId="0" quotePrefix="1" applyNumberFormat="1" applyFont="1" applyFill="1" applyBorder="1" applyAlignment="1" applyProtection="1">
      <alignment horizontal="right" vertical="center"/>
      <protection locked="0"/>
    </xf>
    <xf numFmtId="0" fontId="5" fillId="2" borderId="48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vertical="center"/>
      <protection locked="0"/>
    </xf>
    <xf numFmtId="0" fontId="5" fillId="2" borderId="65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164" fontId="5" fillId="2" borderId="55" xfId="0" applyNumberFormat="1" applyFont="1" applyFill="1" applyBorder="1" applyAlignment="1" applyProtection="1">
      <alignment horizontal="center" vertical="center"/>
    </xf>
    <xf numFmtId="164" fontId="5" fillId="2" borderId="57" xfId="0" applyNumberFormat="1" applyFont="1" applyFill="1" applyBorder="1" applyAlignment="1" applyProtection="1">
      <alignment horizontal="center" vertical="center"/>
    </xf>
    <xf numFmtId="164" fontId="5" fillId="2" borderId="106" xfId="0" applyNumberFormat="1" applyFont="1" applyFill="1" applyBorder="1" applyAlignment="1" applyProtection="1">
      <alignment horizontal="center" vertical="center"/>
    </xf>
    <xf numFmtId="0" fontId="9" fillId="2" borderId="66" xfId="0" applyFont="1" applyFill="1" applyBorder="1" applyAlignment="1" applyProtection="1">
      <alignment vertical="center"/>
      <protection locked="0"/>
    </xf>
    <xf numFmtId="3" fontId="9" fillId="2" borderId="66" xfId="0" applyNumberFormat="1" applyFont="1" applyFill="1" applyBorder="1" applyAlignment="1" applyProtection="1">
      <alignment vertical="center"/>
      <protection locked="0"/>
    </xf>
    <xf numFmtId="3" fontId="9" fillId="2" borderId="66" xfId="0" applyNumberFormat="1" applyFont="1" applyFill="1" applyBorder="1" applyAlignment="1" applyProtection="1">
      <alignment vertical="center"/>
    </xf>
    <xf numFmtId="0" fontId="5" fillId="2" borderId="0" xfId="0" applyFont="1" applyFill="1" applyProtection="1"/>
    <xf numFmtId="3" fontId="5" fillId="2" borderId="0" xfId="0" applyNumberFormat="1" applyFont="1" applyFill="1" applyBorder="1" applyProtection="1"/>
    <xf numFmtId="0" fontId="5" fillId="2" borderId="0" xfId="0" applyFont="1" applyFill="1" applyBorder="1" applyAlignment="1" applyProtection="1">
      <alignment horizontal="left"/>
    </xf>
    <xf numFmtId="0" fontId="0" fillId="2" borderId="0" xfId="0" applyFont="1" applyFill="1" applyProtection="1"/>
    <xf numFmtId="3" fontId="5" fillId="2" borderId="0" xfId="0" quotePrefix="1" applyNumberFormat="1" applyFont="1" applyFill="1" applyBorder="1" applyAlignment="1" applyProtection="1">
      <alignment horizontal="right"/>
    </xf>
    <xf numFmtId="0" fontId="5" fillId="2" borderId="0" xfId="0" applyFont="1" applyFill="1" applyAlignment="1" applyProtection="1"/>
    <xf numFmtId="3" fontId="0" fillId="2" borderId="0" xfId="0" applyNumberFormat="1" applyFont="1" applyFill="1" applyProtection="1"/>
    <xf numFmtId="3" fontId="9" fillId="2" borderId="38" xfId="0" applyNumberFormat="1" applyFont="1" applyFill="1" applyBorder="1" applyAlignment="1" applyProtection="1">
      <alignment horizontal="right" vertical="center"/>
    </xf>
    <xf numFmtId="3" fontId="9" fillId="2" borderId="4" xfId="0" applyNumberFormat="1" applyFont="1" applyFill="1" applyBorder="1" applyAlignment="1" applyProtection="1">
      <alignment horizontal="right" vertical="center"/>
    </xf>
    <xf numFmtId="164" fontId="9" fillId="2" borderId="40" xfId="0" applyNumberFormat="1" applyFont="1" applyFill="1" applyBorder="1" applyAlignment="1" applyProtection="1">
      <alignment horizontal="center" vertical="center"/>
    </xf>
    <xf numFmtId="164" fontId="9" fillId="2" borderId="101" xfId="0" applyNumberFormat="1" applyFont="1" applyFill="1" applyBorder="1" applyAlignment="1" applyProtection="1">
      <alignment horizontal="center" vertical="center"/>
    </xf>
    <xf numFmtId="3" fontId="9" fillId="2" borderId="22" xfId="0" applyNumberFormat="1" applyFont="1" applyFill="1" applyBorder="1" applyAlignment="1" applyProtection="1">
      <alignment horizontal="right" vertical="center"/>
    </xf>
    <xf numFmtId="3" fontId="9" fillId="2" borderId="19" xfId="0" applyNumberFormat="1" applyFont="1" applyFill="1" applyBorder="1" applyAlignment="1" applyProtection="1">
      <alignment horizontal="right" vertical="center"/>
    </xf>
    <xf numFmtId="164" fontId="9" fillId="2" borderId="19" xfId="0" applyNumberFormat="1" applyFont="1" applyFill="1" applyBorder="1" applyAlignment="1" applyProtection="1">
      <alignment horizontal="center" vertical="center"/>
    </xf>
    <xf numFmtId="164" fontId="9" fillId="2" borderId="41" xfId="0" applyNumberFormat="1" applyFont="1" applyFill="1" applyBorder="1" applyAlignment="1" applyProtection="1">
      <alignment horizontal="center" vertical="center"/>
    </xf>
    <xf numFmtId="3" fontId="5" fillId="2" borderId="17" xfId="0" applyNumberFormat="1" applyFont="1" applyFill="1" applyBorder="1" applyAlignment="1" applyProtection="1">
      <alignment horizontal="right" vertical="center"/>
      <protection locked="0"/>
    </xf>
    <xf numFmtId="3" fontId="5" fillId="2" borderId="18" xfId="0" applyNumberFormat="1" applyFont="1" applyFill="1" applyBorder="1" applyAlignment="1" applyProtection="1">
      <alignment horizontal="right" vertical="center"/>
      <protection locked="0"/>
    </xf>
    <xf numFmtId="3" fontId="5" fillId="2" borderId="21" xfId="0" applyNumberFormat="1" applyFont="1" applyFill="1" applyBorder="1" applyAlignment="1" applyProtection="1">
      <alignment horizontal="right" vertical="center"/>
      <protection locked="0"/>
    </xf>
    <xf numFmtId="3" fontId="5" fillId="2" borderId="22" xfId="0" applyNumberFormat="1" applyFont="1" applyFill="1" applyBorder="1" applyAlignment="1" applyProtection="1">
      <alignment horizontal="right" vertical="center"/>
      <protection locked="0"/>
    </xf>
    <xf numFmtId="3" fontId="5" fillId="2" borderId="22" xfId="0" applyNumberFormat="1" applyFont="1" applyFill="1" applyBorder="1" applyAlignment="1" applyProtection="1">
      <alignment horizontal="right" vertical="center"/>
    </xf>
    <xf numFmtId="0" fontId="5" fillId="2" borderId="18" xfId="0" applyFont="1" applyFill="1" applyBorder="1" applyAlignment="1" applyProtection="1">
      <alignment vertical="center"/>
    </xf>
    <xf numFmtId="3" fontId="5" fillId="2" borderId="42" xfId="0" applyNumberFormat="1" applyFont="1" applyFill="1" applyBorder="1" applyAlignment="1" applyProtection="1">
      <alignment horizontal="right" vertical="center"/>
      <protection locked="0"/>
    </xf>
    <xf numFmtId="3" fontId="5" fillId="2" borderId="43" xfId="0" applyNumberFormat="1" applyFont="1" applyFill="1" applyBorder="1" applyAlignment="1" applyProtection="1">
      <alignment horizontal="right" vertical="center"/>
      <protection locked="0"/>
    </xf>
    <xf numFmtId="3" fontId="5" fillId="2" borderId="45" xfId="0" applyNumberFormat="1" applyFont="1" applyFill="1" applyBorder="1" applyAlignment="1" applyProtection="1">
      <alignment horizontal="right" vertical="center"/>
      <protection locked="0"/>
    </xf>
    <xf numFmtId="0" fontId="5" fillId="2" borderId="43" xfId="0" applyFont="1" applyFill="1" applyBorder="1" applyAlignment="1" applyProtection="1">
      <alignment horizontal="right" vertical="center"/>
      <protection locked="0"/>
    </xf>
    <xf numFmtId="3" fontId="5" fillId="2" borderId="63" xfId="0" applyNumberFormat="1" applyFont="1" applyFill="1" applyBorder="1" applyAlignment="1" applyProtection="1">
      <alignment horizontal="right" vertical="center"/>
    </xf>
    <xf numFmtId="3" fontId="5" fillId="2" borderId="43" xfId="0" applyNumberFormat="1" applyFont="1" applyFill="1" applyBorder="1" applyAlignment="1" applyProtection="1">
      <alignment horizontal="right" vertical="center"/>
    </xf>
    <xf numFmtId="3" fontId="5" fillId="2" borderId="47" xfId="0" applyNumberFormat="1" applyFont="1" applyFill="1" applyBorder="1" applyAlignment="1" applyProtection="1">
      <alignment horizontal="right" vertical="center"/>
      <protection locked="0"/>
    </xf>
    <xf numFmtId="3" fontId="5" fillId="2" borderId="9" xfId="0" applyNumberFormat="1" applyFont="1" applyFill="1" applyBorder="1" applyAlignment="1" applyProtection="1">
      <alignment horizontal="right" vertical="center"/>
      <protection locked="0"/>
    </xf>
    <xf numFmtId="3" fontId="5" fillId="2" borderId="8" xfId="0" applyNumberFormat="1" applyFont="1" applyFill="1" applyBorder="1" applyAlignment="1" applyProtection="1">
      <alignment horizontal="right" vertical="center"/>
      <protection locked="0"/>
    </xf>
    <xf numFmtId="164" fontId="5" fillId="2" borderId="99" xfId="0" applyNumberFormat="1" applyFont="1" applyFill="1" applyBorder="1" applyAlignment="1" applyProtection="1">
      <alignment horizontal="center" vertical="center"/>
    </xf>
    <xf numFmtId="3" fontId="5" fillId="2" borderId="48" xfId="0" applyNumberFormat="1" applyFont="1" applyFill="1" applyBorder="1" applyAlignment="1" applyProtection="1">
      <alignment horizontal="right" vertical="center"/>
    </xf>
    <xf numFmtId="3" fontId="5" fillId="2" borderId="9" xfId="0" applyNumberFormat="1" applyFont="1" applyFill="1" applyBorder="1" applyAlignment="1" applyProtection="1">
      <alignment horizontal="right" vertical="center"/>
    </xf>
    <xf numFmtId="3" fontId="5" fillId="2" borderId="48" xfId="0" applyNumberFormat="1" applyFont="1" applyFill="1" applyBorder="1" applyAlignment="1" applyProtection="1">
      <alignment horizontal="right" vertical="center"/>
      <protection locked="0"/>
    </xf>
    <xf numFmtId="3" fontId="5" fillId="2" borderId="49" xfId="0" applyNumberFormat="1" applyFont="1" applyFill="1" applyBorder="1" applyAlignment="1" applyProtection="1">
      <alignment horizontal="right" vertical="center"/>
      <protection locked="0"/>
    </xf>
    <xf numFmtId="3" fontId="5" fillId="2" borderId="50" xfId="0" applyNumberFormat="1" applyFont="1" applyFill="1" applyBorder="1" applyAlignment="1" applyProtection="1">
      <alignment horizontal="right" vertical="center"/>
      <protection locked="0"/>
    </xf>
    <xf numFmtId="3" fontId="5" fillId="2" borderId="51" xfId="0" applyNumberFormat="1" applyFont="1" applyFill="1" applyBorder="1" applyAlignment="1" applyProtection="1">
      <alignment horizontal="right" vertical="center"/>
      <protection locked="0"/>
    </xf>
    <xf numFmtId="3" fontId="5" fillId="2" borderId="52" xfId="0" applyNumberFormat="1" applyFont="1" applyFill="1" applyBorder="1" applyAlignment="1" applyProtection="1">
      <alignment horizontal="right" vertical="center"/>
      <protection locked="0"/>
    </xf>
    <xf numFmtId="3" fontId="5" fillId="2" borderId="51" xfId="0" applyNumberFormat="1" applyFont="1" applyFill="1" applyBorder="1" applyAlignment="1" applyProtection="1">
      <alignment horizontal="right" vertical="center"/>
    </xf>
    <xf numFmtId="3" fontId="5" fillId="2" borderId="53" xfId="0" applyNumberFormat="1" applyFont="1" applyFill="1" applyBorder="1" applyAlignment="1" applyProtection="1">
      <alignment horizontal="right" vertical="center"/>
      <protection locked="0"/>
    </xf>
    <xf numFmtId="3" fontId="5" fillId="2" borderId="54" xfId="0" applyNumberFormat="1" applyFont="1" applyFill="1" applyBorder="1" applyAlignment="1" applyProtection="1">
      <alignment horizontal="right" vertical="center"/>
      <protection locked="0"/>
    </xf>
    <xf numFmtId="3" fontId="5" fillId="2" borderId="54" xfId="0" applyNumberFormat="1" applyFont="1" applyFill="1" applyBorder="1" applyAlignment="1" applyProtection="1">
      <alignment horizontal="right" vertical="center"/>
    </xf>
    <xf numFmtId="3" fontId="5" fillId="2" borderId="55" xfId="0" applyNumberFormat="1" applyFont="1" applyFill="1" applyBorder="1" applyAlignment="1" applyProtection="1">
      <alignment horizontal="right" vertical="center"/>
    </xf>
    <xf numFmtId="3" fontId="5" fillId="2" borderId="19" xfId="0" applyNumberFormat="1" applyFont="1" applyFill="1" applyBorder="1" applyAlignment="1" applyProtection="1">
      <alignment horizontal="right" vertical="center"/>
      <protection locked="0"/>
    </xf>
    <xf numFmtId="164" fontId="5" fillId="2" borderId="27" xfId="0" applyNumberFormat="1" applyFont="1" applyFill="1" applyBorder="1" applyAlignment="1" applyProtection="1">
      <alignment horizontal="center" vertical="center"/>
    </xf>
    <xf numFmtId="3" fontId="5" fillId="2" borderId="24" xfId="0" applyNumberFormat="1" applyFont="1" applyFill="1" applyBorder="1" applyAlignment="1" applyProtection="1">
      <alignment vertical="center"/>
      <protection locked="0"/>
    </xf>
    <xf numFmtId="3" fontId="5" fillId="2" borderId="29" xfId="0" applyNumberFormat="1" applyFont="1" applyFill="1" applyBorder="1" applyAlignment="1" applyProtection="1">
      <alignment vertical="center"/>
      <protection locked="0"/>
    </xf>
    <xf numFmtId="3" fontId="5" fillId="2" borderId="30" xfId="0" applyNumberFormat="1" applyFont="1" applyFill="1" applyBorder="1" applyAlignment="1" applyProtection="1">
      <alignment vertical="center"/>
      <protection locked="0"/>
    </xf>
    <xf numFmtId="3" fontId="5" fillId="2" borderId="9" xfId="0" quotePrefix="1" applyNumberFormat="1" applyFont="1" applyFill="1" applyBorder="1" applyAlignment="1" applyProtection="1">
      <alignment horizontal="right" vertical="center"/>
      <protection locked="0"/>
    </xf>
    <xf numFmtId="3" fontId="5" fillId="2" borderId="11" xfId="0" applyNumberFormat="1" applyFont="1" applyFill="1" applyBorder="1" applyAlignment="1" applyProtection="1">
      <alignment horizontal="right" vertical="center"/>
      <protection locked="0"/>
    </xf>
    <xf numFmtId="3" fontId="5" fillId="2" borderId="12" xfId="0" applyNumberFormat="1" applyFont="1" applyFill="1" applyBorder="1" applyAlignment="1" applyProtection="1">
      <alignment horizontal="right" vertical="center"/>
      <protection locked="0"/>
    </xf>
    <xf numFmtId="164" fontId="5" fillId="2" borderId="12" xfId="0" applyNumberFormat="1" applyFont="1" applyFill="1" applyBorder="1" applyAlignment="1" applyProtection="1">
      <alignment horizontal="center" vertical="center"/>
    </xf>
    <xf numFmtId="3" fontId="5" fillId="2" borderId="65" xfId="0" applyNumberFormat="1" applyFont="1" applyFill="1" applyBorder="1" applyAlignment="1" applyProtection="1">
      <alignment horizontal="right" vertical="center"/>
    </xf>
    <xf numFmtId="3" fontId="5" fillId="2" borderId="12" xfId="0" applyNumberFormat="1" applyFont="1" applyFill="1" applyBorder="1" applyAlignment="1" applyProtection="1">
      <alignment horizontal="right" vertical="center"/>
    </xf>
    <xf numFmtId="164" fontId="5" fillId="2" borderId="13" xfId="0" applyNumberFormat="1" applyFont="1" applyFill="1" applyBorder="1" applyAlignment="1" applyProtection="1">
      <alignment horizontal="center" vertical="center"/>
    </xf>
    <xf numFmtId="3" fontId="5" fillId="2" borderId="33" xfId="0" applyNumberFormat="1" applyFont="1" applyFill="1" applyBorder="1" applyAlignment="1" applyProtection="1">
      <alignment horizontal="right" vertical="center"/>
    </xf>
    <xf numFmtId="3" fontId="5" fillId="2" borderId="34" xfId="0" applyNumberFormat="1" applyFont="1" applyFill="1" applyBorder="1" applyAlignment="1" applyProtection="1">
      <alignment horizontal="right" vertical="center"/>
    </xf>
    <xf numFmtId="164" fontId="5" fillId="2" borderId="34" xfId="0" applyNumberFormat="1" applyFont="1" applyFill="1" applyBorder="1" applyAlignment="1" applyProtection="1">
      <alignment horizontal="center" vertical="center"/>
    </xf>
    <xf numFmtId="3" fontId="5" fillId="2" borderId="36" xfId="0" applyNumberFormat="1" applyFont="1" applyFill="1" applyBorder="1" applyAlignment="1" applyProtection="1">
      <alignment horizontal="right" vertical="center"/>
    </xf>
    <xf numFmtId="3" fontId="5" fillId="2" borderId="46" xfId="0" applyNumberFormat="1" applyFont="1" applyFill="1" applyBorder="1" applyAlignment="1" applyProtection="1">
      <alignment horizontal="right" vertical="center"/>
      <protection locked="0"/>
    </xf>
    <xf numFmtId="3" fontId="5" fillId="2" borderId="30" xfId="0" applyNumberFormat="1" applyFont="1" applyFill="1" applyBorder="1" applyAlignment="1" applyProtection="1">
      <alignment horizontal="right" vertical="center"/>
      <protection locked="0"/>
    </xf>
    <xf numFmtId="164" fontId="5" fillId="2" borderId="40" xfId="0" applyNumberFormat="1" applyFont="1" applyFill="1" applyBorder="1" applyAlignment="1" applyProtection="1">
      <alignment horizontal="center" vertical="center"/>
    </xf>
    <xf numFmtId="164" fontId="5" fillId="2" borderId="105" xfId="0" applyNumberFormat="1" applyFont="1" applyFill="1" applyBorder="1" applyAlignment="1" applyProtection="1">
      <alignment horizontal="center" vertical="center"/>
    </xf>
    <xf numFmtId="3" fontId="9" fillId="2" borderId="14" xfId="0" applyNumberFormat="1" applyFont="1" applyFill="1" applyBorder="1" applyAlignment="1" applyProtection="1">
      <alignment horizontal="right" vertical="center"/>
    </xf>
    <xf numFmtId="3" fontId="9" fillId="2" borderId="66" xfId="0" applyNumberFormat="1" applyFont="1" applyFill="1" applyBorder="1" applyAlignment="1" applyProtection="1">
      <alignment horizontal="right" vertical="center"/>
    </xf>
    <xf numFmtId="164" fontId="9" fillId="2" borderId="70" xfId="0" applyNumberFormat="1" applyFont="1" applyFill="1" applyBorder="1" applyAlignment="1" applyProtection="1">
      <alignment horizontal="center" vertical="center"/>
    </xf>
    <xf numFmtId="3" fontId="9" fillId="2" borderId="0" xfId="0" applyNumberFormat="1" applyFont="1" applyFill="1" applyBorder="1" applyAlignment="1" applyProtection="1">
      <alignment horizontal="right" vertical="center"/>
    </xf>
    <xf numFmtId="164" fontId="9" fillId="2" borderId="0" xfId="0" applyNumberFormat="1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/>
    <xf numFmtId="164" fontId="5" fillId="2" borderId="76" xfId="0" applyNumberFormat="1" applyFont="1" applyFill="1" applyBorder="1" applyAlignment="1" applyProtection="1">
      <alignment horizontal="center" vertical="center"/>
    </xf>
    <xf numFmtId="165" fontId="5" fillId="2" borderId="36" xfId="0" applyNumberFormat="1" applyFont="1" applyFill="1" applyBorder="1" applyAlignment="1" applyProtection="1">
      <alignment horizontal="center" vertical="center"/>
    </xf>
    <xf numFmtId="164" fontId="5" fillId="2" borderId="58" xfId="0" applyNumberFormat="1" applyFont="1" applyFill="1" applyBorder="1" applyAlignment="1" applyProtection="1">
      <alignment horizontal="center" vertical="center"/>
    </xf>
    <xf numFmtId="164" fontId="5" fillId="2" borderId="60" xfId="0" applyNumberFormat="1" applyFont="1" applyFill="1" applyBorder="1" applyAlignment="1" applyProtection="1">
      <alignment horizontal="center" vertical="center"/>
    </xf>
    <xf numFmtId="3" fontId="5" fillId="2" borderId="43" xfId="0" applyNumberFormat="1" applyFont="1" applyFill="1" applyBorder="1" applyAlignment="1" applyProtection="1">
      <alignment horizontal="center" vertical="center"/>
    </xf>
    <xf numFmtId="0" fontId="9" fillId="3" borderId="98" xfId="0" applyFont="1" applyFill="1" applyBorder="1" applyAlignment="1" applyProtection="1">
      <alignment horizontal="centerContinuous" vertical="center"/>
    </xf>
    <xf numFmtId="0" fontId="9" fillId="3" borderId="7" xfId="0" applyFont="1" applyFill="1" applyBorder="1" applyAlignment="1" applyProtection="1">
      <alignment horizontal="centerContinuous" vertical="center"/>
    </xf>
    <xf numFmtId="0" fontId="9" fillId="3" borderId="8" xfId="0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/>
    </xf>
    <xf numFmtId="0" fontId="9" fillId="3" borderId="99" xfId="0" applyFont="1" applyFill="1" applyBorder="1" applyAlignment="1" applyProtection="1">
      <alignment horizontal="center" vertical="center"/>
    </xf>
    <xf numFmtId="0" fontId="9" fillId="3" borderId="65" xfId="0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Continuous" vertical="center"/>
    </xf>
    <xf numFmtId="0" fontId="5" fillId="3" borderId="16" xfId="0" applyFont="1" applyFill="1" applyBorder="1" applyAlignment="1" applyProtection="1">
      <alignment horizontal="centerContinuous" vertical="center"/>
    </xf>
    <xf numFmtId="0" fontId="5" fillId="3" borderId="100" xfId="0" applyFont="1" applyFill="1" applyBorder="1" applyAlignment="1" applyProtection="1">
      <alignment horizontal="centerContinuous" vertical="center"/>
    </xf>
    <xf numFmtId="0" fontId="5" fillId="3" borderId="66" xfId="0" applyFont="1" applyFill="1" applyBorder="1" applyAlignment="1" applyProtection="1">
      <alignment horizontal="center" vertical="center"/>
    </xf>
    <xf numFmtId="3" fontId="10" fillId="4" borderId="38" xfId="0" applyNumberFormat="1" applyFont="1" applyFill="1" applyBorder="1" applyAlignment="1" applyProtection="1">
      <alignment vertical="center"/>
    </xf>
    <xf numFmtId="3" fontId="10" fillId="4" borderId="15" xfId="0" applyNumberFormat="1" applyFont="1" applyFill="1" applyBorder="1" applyAlignment="1" applyProtection="1">
      <alignment vertical="center"/>
    </xf>
    <xf numFmtId="164" fontId="10" fillId="4" borderId="66" xfId="0" applyNumberFormat="1" applyFont="1" applyFill="1" applyBorder="1" applyAlignment="1" applyProtection="1">
      <alignment horizontal="center" vertical="center"/>
    </xf>
    <xf numFmtId="164" fontId="10" fillId="4" borderId="70" xfId="0" applyNumberFormat="1" applyFont="1" applyFill="1" applyBorder="1" applyAlignment="1" applyProtection="1">
      <alignment horizontal="center" vertical="center"/>
    </xf>
    <xf numFmtId="3" fontId="10" fillId="4" borderId="66" xfId="0" applyNumberFormat="1" applyFont="1" applyFill="1" applyBorder="1" applyAlignment="1" applyProtection="1">
      <alignment vertical="center"/>
    </xf>
    <xf numFmtId="165" fontId="10" fillId="4" borderId="66" xfId="0" applyNumberFormat="1" applyFont="1" applyFill="1" applyBorder="1" applyAlignment="1" applyProtection="1">
      <alignment horizontal="center" vertical="center"/>
    </xf>
    <xf numFmtId="164" fontId="10" fillId="4" borderId="113" xfId="0" applyNumberFormat="1" applyFont="1" applyFill="1" applyBorder="1" applyAlignment="1" applyProtection="1">
      <alignment horizontal="center" vertical="center"/>
    </xf>
    <xf numFmtId="3" fontId="10" fillId="4" borderId="69" xfId="0" applyNumberFormat="1" applyFont="1" applyFill="1" applyBorder="1" applyAlignment="1" applyProtection="1">
      <alignment vertical="center"/>
    </xf>
    <xf numFmtId="3" fontId="10" fillId="4" borderId="39" xfId="0" applyNumberFormat="1" applyFont="1" applyFill="1" applyBorder="1" applyAlignment="1" applyProtection="1">
      <alignment vertical="center"/>
    </xf>
    <xf numFmtId="164" fontId="10" fillId="4" borderId="15" xfId="0" applyNumberFormat="1" applyFont="1" applyFill="1" applyBorder="1" applyAlignment="1" applyProtection="1">
      <alignment horizontal="center" vertical="center"/>
    </xf>
    <xf numFmtId="164" fontId="10" fillId="4" borderId="16" xfId="0" applyNumberFormat="1" applyFont="1" applyFill="1" applyBorder="1" applyAlignment="1" applyProtection="1">
      <alignment horizontal="center" vertical="center"/>
    </xf>
    <xf numFmtId="164" fontId="10" fillId="4" borderId="100" xfId="0" applyNumberFormat="1" applyFont="1" applyFill="1" applyBorder="1" applyAlignment="1" applyProtection="1">
      <alignment horizontal="center" vertical="center"/>
    </xf>
    <xf numFmtId="3" fontId="10" fillId="4" borderId="31" xfId="0" applyNumberFormat="1" applyFont="1" applyFill="1" applyBorder="1" applyAlignment="1" applyProtection="1">
      <alignment vertical="center"/>
    </xf>
    <xf numFmtId="3" fontId="10" fillId="4" borderId="61" xfId="0" applyNumberFormat="1" applyFont="1" applyFill="1" applyBorder="1" applyAlignment="1" applyProtection="1">
      <alignment vertical="center"/>
    </xf>
    <xf numFmtId="3" fontId="10" fillId="4" borderId="55" xfId="0" applyNumberFormat="1" applyFont="1" applyFill="1" applyBorder="1" applyAlignment="1" applyProtection="1">
      <alignment vertical="center"/>
    </xf>
    <xf numFmtId="164" fontId="10" fillId="4" borderId="55" xfId="0" applyNumberFormat="1" applyFont="1" applyFill="1" applyBorder="1" applyAlignment="1" applyProtection="1">
      <alignment horizontal="center" vertical="center"/>
    </xf>
    <xf numFmtId="164" fontId="10" fillId="4" borderId="57" xfId="0" applyNumberFormat="1" applyFont="1" applyFill="1" applyBorder="1" applyAlignment="1" applyProtection="1">
      <alignment horizontal="center" vertical="center"/>
    </xf>
    <xf numFmtId="3" fontId="10" fillId="4" borderId="18" xfId="0" applyNumberFormat="1" applyFont="1" applyFill="1" applyBorder="1" applyAlignment="1" applyProtection="1">
      <alignment vertical="center"/>
    </xf>
    <xf numFmtId="164" fontId="10" fillId="4" borderId="106" xfId="0" applyNumberFormat="1" applyFont="1" applyFill="1" applyBorder="1" applyAlignment="1" applyProtection="1">
      <alignment horizontal="center" vertical="center"/>
    </xf>
    <xf numFmtId="3" fontId="10" fillId="4" borderId="115" xfId="0" applyNumberFormat="1" applyFont="1" applyFill="1" applyBorder="1" applyAlignment="1" applyProtection="1">
      <alignment vertical="center"/>
    </xf>
    <xf numFmtId="3" fontId="10" fillId="4" borderId="1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0" fillId="3" borderId="72" xfId="0" applyFont="1" applyFill="1" applyBorder="1" applyAlignment="1">
      <alignment vertical="center"/>
    </xf>
    <xf numFmtId="0" fontId="0" fillId="3" borderId="27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0" fontId="0" fillId="3" borderId="3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69" xfId="0" applyFont="1" applyFill="1" applyBorder="1" applyAlignment="1" applyProtection="1">
      <alignment horizontal="center" vertical="center"/>
    </xf>
    <xf numFmtId="0" fontId="4" fillId="3" borderId="70" xfId="0" applyFont="1" applyFill="1" applyBorder="1" applyAlignment="1" applyProtection="1">
      <alignment horizontal="center" vertical="center"/>
    </xf>
    <xf numFmtId="0" fontId="4" fillId="3" borderId="96" xfId="0" applyFont="1" applyFill="1" applyBorder="1" applyAlignment="1" applyProtection="1">
      <alignment horizontal="center" vertical="center"/>
    </xf>
    <xf numFmtId="0" fontId="9" fillId="3" borderId="6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9" fillId="3" borderId="19" xfId="0" applyFont="1" applyFill="1" applyBorder="1" applyAlignment="1" applyProtection="1">
      <alignment horizontal="center" vertical="center"/>
    </xf>
    <xf numFmtId="0" fontId="4" fillId="3" borderId="55" xfId="0" applyFont="1" applyFill="1" applyBorder="1" applyAlignment="1" applyProtection="1">
      <alignment horizontal="center" vertical="center"/>
    </xf>
    <xf numFmtId="0" fontId="9" fillId="3" borderId="68" xfId="0" applyFont="1" applyFill="1" applyBorder="1" applyAlignment="1" applyProtection="1">
      <alignment horizontal="center" vertical="center"/>
    </xf>
    <xf numFmtId="0" fontId="4" fillId="3" borderId="71" xfId="0" applyFont="1" applyFill="1" applyBorder="1" applyAlignment="1" applyProtection="1">
      <alignment horizontal="center" vertical="center"/>
    </xf>
    <xf numFmtId="0" fontId="4" fillId="3" borderId="107" xfId="0" applyFont="1" applyFill="1" applyBorder="1" applyAlignment="1" applyProtection="1">
      <alignment horizontal="center" vertical="center"/>
    </xf>
    <xf numFmtId="0" fontId="9" fillId="3" borderId="19" xfId="0" applyFont="1" applyFill="1" applyBorder="1" applyAlignment="1" applyProtection="1">
      <alignment horizontal="center" vertical="center" wrapText="1"/>
    </xf>
    <xf numFmtId="0" fontId="4" fillId="3" borderId="55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top"/>
    </xf>
    <xf numFmtId="0" fontId="13" fillId="0" borderId="0" xfId="0" applyFont="1" applyFill="1" applyAlignment="1">
      <alignment horizontal="center" vertical="top"/>
    </xf>
    <xf numFmtId="0" fontId="4" fillId="0" borderId="38" xfId="0" quotePrefix="1" applyFont="1" applyFill="1" applyBorder="1" applyAlignment="1" applyProtection="1">
      <alignment vertical="center"/>
    </xf>
    <xf numFmtId="0" fontId="0" fillId="0" borderId="69" xfId="0" applyFont="1" applyFill="1" applyBorder="1" applyAlignment="1"/>
    <xf numFmtId="0" fontId="0" fillId="0" borderId="70" xfId="0" applyFont="1" applyFill="1" applyBorder="1" applyAlignment="1"/>
    <xf numFmtId="0" fontId="4" fillId="4" borderId="31" xfId="0" quotePrefix="1" applyFont="1" applyFill="1" applyBorder="1" applyAlignment="1" applyProtection="1">
      <alignment horizontal="left" vertical="center"/>
    </xf>
    <xf numFmtId="0" fontId="0" fillId="4" borderId="1" xfId="0" applyFont="1" applyFill="1" applyBorder="1" applyAlignment="1"/>
    <xf numFmtId="0" fontId="0" fillId="4" borderId="5" xfId="0" applyFont="1" applyFill="1" applyBorder="1" applyAlignment="1"/>
    <xf numFmtId="0" fontId="5" fillId="2" borderId="4" xfId="0" quotePrefix="1" applyFont="1" applyFill="1" applyBorder="1" applyAlignment="1" applyProtection="1">
      <alignment horizontal="left" vertical="center"/>
    </xf>
    <xf numFmtId="0" fontId="0" fillId="2" borderId="72" xfId="0" applyFont="1" applyFill="1" applyBorder="1" applyAlignment="1"/>
    <xf numFmtId="0" fontId="0" fillId="2" borderId="27" xfId="0" applyFont="1" applyFill="1" applyBorder="1" applyAlignment="1"/>
    <xf numFmtId="0" fontId="4" fillId="4" borderId="38" xfId="0" quotePrefix="1" applyFont="1" applyFill="1" applyBorder="1" applyAlignment="1" applyProtection="1">
      <alignment horizontal="left" vertical="center" indent="1"/>
    </xf>
    <xf numFmtId="0" fontId="0" fillId="4" borderId="69" xfId="0" applyFont="1" applyFill="1" applyBorder="1" applyAlignment="1">
      <alignment horizontal="left" vertical="center" indent="1"/>
    </xf>
    <xf numFmtId="0" fontId="0" fillId="4" borderId="70" xfId="0" applyFont="1" applyFill="1" applyBorder="1" applyAlignment="1">
      <alignment horizontal="left" vertical="center" indent="1"/>
    </xf>
    <xf numFmtId="0" fontId="4" fillId="2" borderId="31" xfId="0" applyFont="1" applyFill="1" applyBorder="1" applyAlignment="1" applyProtection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5" fillId="2" borderId="32" xfId="0" quotePrefix="1" applyFont="1" applyFill="1" applyBorder="1" applyAlignment="1" applyProtection="1">
      <alignment horizontal="left" vertical="center"/>
    </xf>
    <xf numFmtId="0" fontId="0" fillId="2" borderId="74" xfId="0" applyFont="1" applyFill="1" applyBorder="1" applyAlignment="1">
      <alignment vertical="center"/>
    </xf>
    <xf numFmtId="0" fontId="0" fillId="2" borderId="76" xfId="0" applyFont="1" applyFill="1" applyBorder="1" applyAlignment="1">
      <alignment vertical="center"/>
    </xf>
    <xf numFmtId="0" fontId="5" fillId="0" borderId="32" xfId="0" quotePrefix="1" applyFont="1" applyFill="1" applyBorder="1" applyAlignment="1" applyProtection="1">
      <alignment horizontal="left" vertical="center"/>
    </xf>
    <xf numFmtId="0" fontId="0" fillId="0" borderId="74" xfId="0" applyFont="1" applyFill="1" applyBorder="1" applyAlignment="1">
      <alignment vertical="center"/>
    </xf>
    <xf numFmtId="0" fontId="0" fillId="0" borderId="76" xfId="0" applyFont="1" applyFill="1" applyBorder="1" applyAlignment="1">
      <alignment vertical="center"/>
    </xf>
    <xf numFmtId="0" fontId="10" fillId="2" borderId="38" xfId="0" quotePrefix="1" applyFont="1" applyFill="1" applyBorder="1" applyAlignment="1" applyProtection="1">
      <alignment horizontal="left" vertical="center"/>
    </xf>
    <xf numFmtId="0" fontId="0" fillId="2" borderId="69" xfId="0" applyFont="1" applyFill="1" applyBorder="1" applyAlignment="1"/>
    <xf numFmtId="0" fontId="0" fillId="2" borderId="70" xfId="0" applyFont="1" applyFill="1" applyBorder="1" applyAlignment="1"/>
    <xf numFmtId="0" fontId="8" fillId="2" borderId="72" xfId="0" applyFont="1" applyFill="1" applyBorder="1" applyAlignment="1" applyProtection="1">
      <alignment vertical="top" wrapText="1"/>
    </xf>
    <xf numFmtId="0" fontId="8" fillId="2" borderId="72" xfId="0" applyFont="1" applyFill="1" applyBorder="1" applyAlignment="1">
      <alignment vertical="top" wrapText="1"/>
    </xf>
    <xf numFmtId="0" fontId="4" fillId="2" borderId="38" xfId="0" applyFont="1" applyFill="1" applyBorder="1" applyAlignment="1" applyProtection="1">
      <alignment vertical="center"/>
    </xf>
    <xf numFmtId="0" fontId="0" fillId="2" borderId="69" xfId="0" applyFont="1" applyFill="1" applyBorder="1" applyAlignment="1">
      <alignment vertical="center"/>
    </xf>
    <xf numFmtId="0" fontId="0" fillId="2" borderId="70" xfId="0" applyFont="1" applyFill="1" applyBorder="1" applyAlignment="1">
      <alignment vertical="center"/>
    </xf>
    <xf numFmtId="0" fontId="4" fillId="4" borderId="38" xfId="0" quotePrefix="1" applyFont="1" applyFill="1" applyBorder="1" applyAlignment="1" applyProtection="1">
      <alignment horizontal="left" vertical="center"/>
    </xf>
    <xf numFmtId="0" fontId="0" fillId="4" borderId="69" xfId="0" applyFont="1" applyFill="1" applyBorder="1" applyAlignment="1"/>
    <xf numFmtId="0" fontId="0" fillId="4" borderId="70" xfId="0" applyFont="1" applyFill="1" applyBorder="1" applyAlignment="1"/>
    <xf numFmtId="0" fontId="4" fillId="2" borderId="38" xfId="0" quotePrefix="1" applyFont="1" applyFill="1" applyBorder="1" applyAlignment="1" applyProtection="1">
      <alignment horizontal="left" vertical="center"/>
    </xf>
    <xf numFmtId="0" fontId="4" fillId="0" borderId="38" xfId="0" applyFont="1" applyFill="1" applyBorder="1" applyAlignment="1" applyProtection="1">
      <alignment horizontal="left" vertical="center"/>
    </xf>
    <xf numFmtId="0" fontId="5" fillId="0" borderId="4" xfId="0" quotePrefix="1" applyFont="1" applyFill="1" applyBorder="1" applyAlignment="1" applyProtection="1">
      <alignment vertical="center"/>
    </xf>
    <xf numFmtId="0" fontId="0" fillId="0" borderId="72" xfId="0" applyFont="1" applyFill="1" applyBorder="1" applyAlignment="1"/>
    <xf numFmtId="0" fontId="0" fillId="0" borderId="27" xfId="0" applyFont="1" applyFill="1" applyBorder="1" applyAlignment="1"/>
    <xf numFmtId="0" fontId="5" fillId="0" borderId="28" xfId="0" quotePrefix="1" applyFont="1" applyFill="1" applyBorder="1" applyAlignment="1" applyProtection="1">
      <alignment vertical="center"/>
    </xf>
    <xf numFmtId="0" fontId="0" fillId="0" borderId="73" xfId="0" applyFont="1" applyFill="1" applyBorder="1" applyAlignment="1"/>
    <xf numFmtId="0" fontId="0" fillId="0" borderId="75" xfId="0" applyFont="1" applyFill="1" applyBorder="1" applyAlignment="1"/>
    <xf numFmtId="0" fontId="5" fillId="0" borderId="4" xfId="0" quotePrefix="1" applyFont="1" applyFill="1" applyBorder="1" applyAlignment="1" applyProtection="1">
      <alignment horizontal="left" vertical="center"/>
    </xf>
    <xf numFmtId="0" fontId="0" fillId="0" borderId="72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5" fillId="0" borderId="28" xfId="0" applyFont="1" applyFill="1" applyBorder="1" applyAlignment="1" applyProtection="1">
      <alignment vertical="center"/>
    </xf>
    <xf numFmtId="0" fontId="0" fillId="0" borderId="73" xfId="0" applyFont="1" applyFill="1" applyBorder="1" applyAlignment="1">
      <alignment vertical="center"/>
    </xf>
    <xf numFmtId="0" fontId="0" fillId="0" borderId="75" xfId="0" applyFont="1" applyFill="1" applyBorder="1" applyAlignment="1">
      <alignment vertical="center"/>
    </xf>
    <xf numFmtId="0" fontId="5" fillId="3" borderId="38" xfId="0" applyFont="1" applyFill="1" applyBorder="1" applyAlignment="1" applyProtection="1">
      <alignment horizontal="center" vertical="center"/>
    </xf>
    <xf numFmtId="0" fontId="0" fillId="3" borderId="69" xfId="0" applyFont="1" applyFill="1" applyBorder="1" applyAlignment="1">
      <alignment vertical="center"/>
    </xf>
    <xf numFmtId="0" fontId="0" fillId="3" borderId="70" xfId="0" applyFont="1" applyFill="1" applyBorder="1" applyAlignment="1">
      <alignment vertical="center"/>
    </xf>
    <xf numFmtId="4" fontId="11" fillId="0" borderId="4" xfId="0" applyNumberFormat="1" applyFont="1" applyFill="1" applyBorder="1" applyAlignment="1" applyProtection="1">
      <alignment horizontal="center"/>
    </xf>
    <xf numFmtId="4" fontId="11" fillId="0" borderId="72" xfId="0" applyNumberFormat="1" applyFont="1" applyFill="1" applyBorder="1" applyAlignment="1" applyProtection="1">
      <alignment horizontal="center"/>
    </xf>
    <xf numFmtId="4" fontId="11" fillId="0" borderId="27" xfId="0" applyNumberFormat="1" applyFont="1" applyFill="1" applyBorder="1" applyAlignment="1" applyProtection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9"/>
  <sheetViews>
    <sheetView showGridLines="0" tabSelected="1" topLeftCell="A70" zoomScale="96" zoomScaleNormal="96" zoomScaleSheetLayoutView="110" workbookViewId="0">
      <pane xSplit="3" topLeftCell="D1" activePane="topRight" state="frozen"/>
      <selection activeCell="A63" sqref="A63"/>
      <selection pane="topRight" activeCell="K110" sqref="K110"/>
    </sheetView>
  </sheetViews>
  <sheetFormatPr defaultColWidth="9.140625" defaultRowHeight="12.75" x14ac:dyDescent="0.2"/>
  <cols>
    <col min="1" max="1" width="6.28515625" style="5" bestFit="1" customWidth="1"/>
    <col min="2" max="2" width="0.28515625" style="5" customWidth="1"/>
    <col min="3" max="3" width="36.42578125" style="4" customWidth="1"/>
    <col min="4" max="4" width="10.42578125" style="4" customWidth="1"/>
    <col min="5" max="5" width="10.85546875" style="4" bestFit="1" customWidth="1"/>
    <col min="6" max="6" width="9.140625" style="4" customWidth="1"/>
    <col min="7" max="8" width="5.85546875" style="4" customWidth="1"/>
    <col min="9" max="10" width="9.85546875" style="4" bestFit="1" customWidth="1"/>
    <col min="11" max="11" width="9.42578125" style="4" bestFit="1" customWidth="1"/>
    <col min="12" max="12" width="6.42578125" style="4" customWidth="1"/>
    <col min="13" max="13" width="5.85546875" style="4" customWidth="1"/>
    <col min="14" max="14" width="10.7109375" style="4" customWidth="1"/>
    <col min="15" max="15" width="10" style="4" bestFit="1" customWidth="1"/>
    <col min="16" max="16" width="11" style="4" customWidth="1"/>
    <col min="17" max="18" width="5.85546875" style="4" customWidth="1"/>
    <col min="19" max="19" width="9.140625" style="4"/>
    <col min="20" max="20" width="11.28515625" style="4" bestFit="1" customWidth="1"/>
    <col min="21" max="22" width="11" style="4" bestFit="1" customWidth="1"/>
    <col min="23" max="16384" width="9.140625" style="4"/>
  </cols>
  <sheetData>
    <row r="1" spans="1:19" ht="26.1" customHeight="1" x14ac:dyDescent="0.2">
      <c r="A1" s="319" t="s">
        <v>151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</row>
    <row r="2" spans="1:19" ht="20.100000000000001" customHeight="1" x14ac:dyDescent="0.2">
      <c r="A2" s="343" t="s">
        <v>173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</row>
    <row r="3" spans="1:19" ht="15" customHeight="1" thickBot="1" x14ac:dyDescent="0.35">
      <c r="C3" s="6"/>
      <c r="E3" s="6"/>
      <c r="F3" s="7"/>
      <c r="G3" s="8"/>
      <c r="H3" s="8"/>
      <c r="I3" s="9"/>
      <c r="J3" s="8"/>
      <c r="K3" s="8"/>
      <c r="L3" s="7"/>
      <c r="M3" s="7"/>
      <c r="N3" s="7"/>
      <c r="O3" s="7"/>
      <c r="P3" s="7"/>
      <c r="Q3" s="7"/>
      <c r="R3" s="10" t="s">
        <v>144</v>
      </c>
    </row>
    <row r="4" spans="1:19" ht="27" customHeight="1" thickBot="1" x14ac:dyDescent="0.25">
      <c r="A4" s="321" t="s">
        <v>13</v>
      </c>
      <c r="B4" s="322"/>
      <c r="C4" s="323"/>
      <c r="D4" s="330" t="s">
        <v>147</v>
      </c>
      <c r="E4" s="331"/>
      <c r="F4" s="331"/>
      <c r="G4" s="331"/>
      <c r="H4" s="332"/>
      <c r="I4" s="330" t="s">
        <v>15</v>
      </c>
      <c r="J4" s="331"/>
      <c r="K4" s="331"/>
      <c r="L4" s="331"/>
      <c r="M4" s="331"/>
      <c r="N4" s="333" t="s">
        <v>149</v>
      </c>
      <c r="O4" s="331"/>
      <c r="P4" s="331"/>
      <c r="Q4" s="331"/>
      <c r="R4" s="332"/>
    </row>
    <row r="5" spans="1:19" ht="13.5" customHeight="1" x14ac:dyDescent="0.2">
      <c r="A5" s="324"/>
      <c r="B5" s="325"/>
      <c r="C5" s="326"/>
      <c r="D5" s="334" t="s">
        <v>14</v>
      </c>
      <c r="E5" s="335"/>
      <c r="F5" s="336" t="s">
        <v>5</v>
      </c>
      <c r="G5" s="338" t="s">
        <v>1</v>
      </c>
      <c r="H5" s="339"/>
      <c r="I5" s="334" t="s">
        <v>14</v>
      </c>
      <c r="J5" s="335"/>
      <c r="K5" s="341" t="s">
        <v>16</v>
      </c>
      <c r="L5" s="338" t="s">
        <v>1</v>
      </c>
      <c r="M5" s="340"/>
      <c r="N5" s="283" t="s">
        <v>2</v>
      </c>
      <c r="O5" s="284"/>
      <c r="P5" s="341" t="s">
        <v>16</v>
      </c>
      <c r="Q5" s="338" t="s">
        <v>1</v>
      </c>
      <c r="R5" s="339"/>
    </row>
    <row r="6" spans="1:19" ht="13.5" thickBot="1" x14ac:dyDescent="0.25">
      <c r="A6" s="327"/>
      <c r="B6" s="328"/>
      <c r="C6" s="329"/>
      <c r="D6" s="285" t="s">
        <v>3</v>
      </c>
      <c r="E6" s="286" t="s">
        <v>4</v>
      </c>
      <c r="F6" s="337"/>
      <c r="G6" s="286" t="s">
        <v>6</v>
      </c>
      <c r="H6" s="287" t="s">
        <v>7</v>
      </c>
      <c r="I6" s="285" t="s">
        <v>3</v>
      </c>
      <c r="J6" s="286" t="s">
        <v>4</v>
      </c>
      <c r="K6" s="342"/>
      <c r="L6" s="286" t="s">
        <v>6</v>
      </c>
      <c r="M6" s="288" t="s">
        <v>7</v>
      </c>
      <c r="N6" s="289" t="s">
        <v>3</v>
      </c>
      <c r="O6" s="290" t="s">
        <v>4</v>
      </c>
      <c r="P6" s="342"/>
      <c r="Q6" s="290" t="s">
        <v>6</v>
      </c>
      <c r="R6" s="291" t="s">
        <v>7</v>
      </c>
    </row>
    <row r="7" spans="1:19" ht="13.5" thickBot="1" x14ac:dyDescent="0.25">
      <c r="A7" s="391">
        <v>1</v>
      </c>
      <c r="B7" s="392"/>
      <c r="C7" s="393"/>
      <c r="D7" s="292">
        <v>2</v>
      </c>
      <c r="E7" s="293">
        <v>3</v>
      </c>
      <c r="F7" s="293">
        <v>4</v>
      </c>
      <c r="G7" s="294">
        <v>5</v>
      </c>
      <c r="H7" s="295">
        <v>6</v>
      </c>
      <c r="I7" s="292">
        <v>7</v>
      </c>
      <c r="J7" s="293">
        <v>8</v>
      </c>
      <c r="K7" s="293">
        <v>9</v>
      </c>
      <c r="L7" s="294">
        <v>10</v>
      </c>
      <c r="M7" s="296">
        <v>11</v>
      </c>
      <c r="N7" s="297">
        <v>12</v>
      </c>
      <c r="O7" s="293">
        <v>13</v>
      </c>
      <c r="P7" s="293">
        <v>14</v>
      </c>
      <c r="Q7" s="294">
        <v>15</v>
      </c>
      <c r="R7" s="295">
        <v>16</v>
      </c>
    </row>
    <row r="8" spans="1:19" ht="20.100000000000001" customHeight="1" thickBot="1" x14ac:dyDescent="0.25">
      <c r="A8" s="345" t="s">
        <v>154</v>
      </c>
      <c r="B8" s="346"/>
      <c r="C8" s="347"/>
      <c r="D8" s="216">
        <f>D$9+D$22</f>
        <v>8120146</v>
      </c>
      <c r="E8" s="216">
        <f>E$9+E$22</f>
        <v>8429066</v>
      </c>
      <c r="F8" s="216">
        <f>F$9+F$22</f>
        <v>8511057</v>
      </c>
      <c r="G8" s="144">
        <f>IF(ISERROR($F8/$D8*100),"x",$F8/$D8*100)</f>
        <v>104.81408831811645</v>
      </c>
      <c r="H8" s="145">
        <f>IF(ISERROR($F8/$E8*100),"x",$F8/$E8*100)</f>
        <v>100.97271749918674</v>
      </c>
      <c r="I8" s="217">
        <f>I$9+I$22</f>
        <v>1198815</v>
      </c>
      <c r="J8" s="217">
        <f>J$9+J$22</f>
        <v>1168346</v>
      </c>
      <c r="K8" s="217">
        <f>K$9+K$22</f>
        <v>1257674</v>
      </c>
      <c r="L8" s="218">
        <f>IF(ISERROR($K8/$I8*100),"x",$K8/$I8*100)</f>
        <v>104.90976505966307</v>
      </c>
      <c r="M8" s="219">
        <f t="shared" ref="M8:M15" si="0">IF(ISERROR($K8/$J8*100),"x",$K8/$J8*100)</f>
        <v>107.64568030360869</v>
      </c>
      <c r="N8" s="220">
        <f>N$9+N$22</f>
        <v>9318961</v>
      </c>
      <c r="O8" s="221">
        <f>O$9+O$22</f>
        <v>9597412</v>
      </c>
      <c r="P8" s="221">
        <f>P$9+P$22</f>
        <v>9768731</v>
      </c>
      <c r="Q8" s="222">
        <f>IF(ISERROR($P8/$N8*100),"x",$P8/$N8*100)</f>
        <v>104.82639641908578</v>
      </c>
      <c r="R8" s="223">
        <f>IF(ISERROR($P8/$O8*100),"x",$P8/$O8*100)</f>
        <v>101.78505413751124</v>
      </c>
      <c r="S8" s="212"/>
    </row>
    <row r="9" spans="1:19" x14ac:dyDescent="0.2">
      <c r="A9" s="379" t="s">
        <v>162</v>
      </c>
      <c r="B9" s="380"/>
      <c r="C9" s="381"/>
      <c r="D9" s="224">
        <v>7661250</v>
      </c>
      <c r="E9" s="225">
        <v>7866573</v>
      </c>
      <c r="F9" s="225">
        <v>7815326</v>
      </c>
      <c r="G9" s="151">
        <f>IF(ISERROR($F9/$D9*100),"x",$F9/$D9*100)</f>
        <v>102.01110784793603</v>
      </c>
      <c r="H9" s="161">
        <f>IF(ISERROR($F9/$E9*100),"x",$F9/$E9*100)</f>
        <v>99.348547328042329</v>
      </c>
      <c r="I9" s="226">
        <v>301049</v>
      </c>
      <c r="J9" s="227">
        <v>271806</v>
      </c>
      <c r="K9" s="227">
        <v>291597</v>
      </c>
      <c r="L9" s="151">
        <f t="shared" ref="L9:L15" si="1">IF(ISERROR($K9/$I9*100),"x",$K9/$I9*100)</f>
        <v>96.860311776488217</v>
      </c>
      <c r="M9" s="177">
        <f t="shared" si="0"/>
        <v>107.28129621862652</v>
      </c>
      <c r="N9" s="228">
        <f>D9+I9</f>
        <v>7962299</v>
      </c>
      <c r="O9" s="228">
        <f>E9+J9</f>
        <v>8138379</v>
      </c>
      <c r="P9" s="228">
        <f>F9+K9</f>
        <v>8106923</v>
      </c>
      <c r="Q9" s="151">
        <f t="shared" ref="Q9:Q37" si="2">IF(ISERROR($P9/$N9*100),"x",$P9/$N9*100)</f>
        <v>101.81635982270949</v>
      </c>
      <c r="R9" s="152">
        <f>IF(ISERROR($P9/$O9*100),"x",$P9/$O9*100)</f>
        <v>99.613485683082587</v>
      </c>
      <c r="S9" s="212"/>
    </row>
    <row r="10" spans="1:19" x14ac:dyDescent="0.2">
      <c r="A10" s="382" t="s">
        <v>8</v>
      </c>
      <c r="B10" s="383"/>
      <c r="C10" s="384"/>
      <c r="D10" s="156"/>
      <c r="E10" s="104"/>
      <c r="F10" s="104"/>
      <c r="G10" s="82"/>
      <c r="H10" s="161"/>
      <c r="I10" s="156"/>
      <c r="J10" s="229"/>
      <c r="K10" s="104"/>
      <c r="L10" s="82"/>
      <c r="M10" s="187"/>
      <c r="N10" s="104"/>
      <c r="O10" s="104"/>
      <c r="P10" s="186"/>
      <c r="Q10" s="182"/>
      <c r="R10" s="161"/>
      <c r="S10" s="212"/>
    </row>
    <row r="11" spans="1:19" x14ac:dyDescent="0.2">
      <c r="A11" s="11">
        <v>1111</v>
      </c>
      <c r="B11" s="12"/>
      <c r="C11" s="13" t="s">
        <v>157</v>
      </c>
      <c r="D11" s="230">
        <v>1761896</v>
      </c>
      <c r="E11" s="231">
        <v>1761896</v>
      </c>
      <c r="F11" s="231">
        <v>1854608</v>
      </c>
      <c r="G11" s="97">
        <f>IF(ISERROR($F11/$D11*100),"x",$F11/$D11*100)</f>
        <v>105.26205860050763</v>
      </c>
      <c r="H11" s="98">
        <f>IF(ISERROR($F11/$E11*100),"x",$F11/$E11*100)</f>
        <v>105.26205860050763</v>
      </c>
      <c r="I11" s="232">
        <v>0</v>
      </c>
      <c r="J11" s="233">
        <v>0</v>
      </c>
      <c r="K11" s="231">
        <v>0</v>
      </c>
      <c r="L11" s="97" t="str">
        <f t="shared" si="1"/>
        <v>x</v>
      </c>
      <c r="M11" s="101" t="str">
        <f t="shared" si="0"/>
        <v>x</v>
      </c>
      <c r="N11" s="234">
        <f t="shared" ref="N11:P22" si="3">D11+I11</f>
        <v>1761896</v>
      </c>
      <c r="O11" s="235">
        <f t="shared" si="3"/>
        <v>1761896</v>
      </c>
      <c r="P11" s="235">
        <f t="shared" si="3"/>
        <v>1854608</v>
      </c>
      <c r="Q11" s="157">
        <f t="shared" si="2"/>
        <v>105.26205860050763</v>
      </c>
      <c r="R11" s="98">
        <f>IF(ISERROR($P11/$O11*100),"x",$P11/$O11*100)</f>
        <v>105.26205860050763</v>
      </c>
      <c r="S11" s="212"/>
    </row>
    <row r="12" spans="1:19" x14ac:dyDescent="0.2">
      <c r="A12" s="11">
        <v>1112</v>
      </c>
      <c r="B12" s="12"/>
      <c r="C12" s="14" t="s">
        <v>158</v>
      </c>
      <c r="D12" s="236">
        <v>58658</v>
      </c>
      <c r="E12" s="237">
        <v>58658</v>
      </c>
      <c r="F12" s="237">
        <v>41426</v>
      </c>
      <c r="G12" s="157">
        <f t="shared" ref="G12:G37" si="4">IF(ISERROR($F12/$D12*100),"x",$F12/$D12*100)</f>
        <v>70.622932933274228</v>
      </c>
      <c r="H12" s="162">
        <f t="shared" ref="H12:H37" si="5">IF(ISERROR($F12/$E12*100),"x",$F12/$E12*100)</f>
        <v>70.622932933274228</v>
      </c>
      <c r="I12" s="238">
        <v>0</v>
      </c>
      <c r="J12" s="237">
        <v>0</v>
      </c>
      <c r="K12" s="237">
        <v>0</v>
      </c>
      <c r="L12" s="109" t="str">
        <f t="shared" si="1"/>
        <v>x</v>
      </c>
      <c r="M12" s="239" t="str">
        <f t="shared" si="0"/>
        <v>x</v>
      </c>
      <c r="N12" s="240">
        <f t="shared" si="3"/>
        <v>58658</v>
      </c>
      <c r="O12" s="241">
        <f t="shared" si="3"/>
        <v>58658</v>
      </c>
      <c r="P12" s="241">
        <f t="shared" si="3"/>
        <v>41426</v>
      </c>
      <c r="Q12" s="157">
        <f t="shared" si="2"/>
        <v>70.622932933274228</v>
      </c>
      <c r="R12" s="162">
        <f>IF(ISERROR($P12/$O12*100),"x",$P12/$O12*100)</f>
        <v>70.622932933274228</v>
      </c>
      <c r="S12" s="212"/>
    </row>
    <row r="13" spans="1:19" x14ac:dyDescent="0.2">
      <c r="A13" s="11">
        <v>1113</v>
      </c>
      <c r="B13" s="12"/>
      <c r="C13" s="14" t="s">
        <v>159</v>
      </c>
      <c r="D13" s="236">
        <v>148173</v>
      </c>
      <c r="E13" s="237">
        <v>148173</v>
      </c>
      <c r="F13" s="237">
        <v>163584</v>
      </c>
      <c r="G13" s="157">
        <f t="shared" si="4"/>
        <v>110.40068028588203</v>
      </c>
      <c r="H13" s="162">
        <f t="shared" si="5"/>
        <v>110.40068028588203</v>
      </c>
      <c r="I13" s="238">
        <v>0</v>
      </c>
      <c r="J13" s="237">
        <v>0</v>
      </c>
      <c r="K13" s="237">
        <v>0</v>
      </c>
      <c r="L13" s="109" t="str">
        <f t="shared" si="1"/>
        <v>x</v>
      </c>
      <c r="M13" s="239" t="str">
        <f t="shared" si="0"/>
        <v>x</v>
      </c>
      <c r="N13" s="240">
        <f t="shared" si="3"/>
        <v>148173</v>
      </c>
      <c r="O13" s="241">
        <f t="shared" si="3"/>
        <v>148173</v>
      </c>
      <c r="P13" s="241">
        <f t="shared" si="3"/>
        <v>163584</v>
      </c>
      <c r="Q13" s="157">
        <f t="shared" si="2"/>
        <v>110.40068028588203</v>
      </c>
      <c r="R13" s="162">
        <f t="shared" ref="R13:R37" si="6">IF(ISERROR($P13/$O13*100),"x",$P13/$O13*100)</f>
        <v>110.40068028588203</v>
      </c>
      <c r="S13" s="212"/>
    </row>
    <row r="14" spans="1:19" x14ac:dyDescent="0.2">
      <c r="A14" s="11">
        <v>1121</v>
      </c>
      <c r="B14" s="12"/>
      <c r="C14" s="14" t="s">
        <v>18</v>
      </c>
      <c r="D14" s="236">
        <v>1619234</v>
      </c>
      <c r="E14" s="237">
        <v>1619234</v>
      </c>
      <c r="F14" s="237">
        <v>1501605</v>
      </c>
      <c r="G14" s="157">
        <f t="shared" si="4"/>
        <v>92.735515682106467</v>
      </c>
      <c r="H14" s="162">
        <f t="shared" si="5"/>
        <v>92.735515682106467</v>
      </c>
      <c r="I14" s="238">
        <v>0</v>
      </c>
      <c r="J14" s="237">
        <v>0</v>
      </c>
      <c r="K14" s="237">
        <v>0</v>
      </c>
      <c r="L14" s="109" t="str">
        <f t="shared" si="1"/>
        <v>x</v>
      </c>
      <c r="M14" s="239" t="str">
        <f>IF(ISERROR($K14/$J14*100),"x",$K14/$J14*100)</f>
        <v>x</v>
      </c>
      <c r="N14" s="240">
        <f t="shared" si="3"/>
        <v>1619234</v>
      </c>
      <c r="O14" s="241">
        <f t="shared" si="3"/>
        <v>1619234</v>
      </c>
      <c r="P14" s="241">
        <f t="shared" si="3"/>
        <v>1501605</v>
      </c>
      <c r="Q14" s="157">
        <f t="shared" si="2"/>
        <v>92.735515682106467</v>
      </c>
      <c r="R14" s="162">
        <f t="shared" si="6"/>
        <v>92.735515682106467</v>
      </c>
      <c r="S14" s="212"/>
    </row>
    <row r="15" spans="1:19" x14ac:dyDescent="0.2">
      <c r="A15" s="11">
        <v>1211</v>
      </c>
      <c r="B15" s="12"/>
      <c r="C15" s="14" t="s">
        <v>19</v>
      </c>
      <c r="D15" s="236">
        <v>3692289</v>
      </c>
      <c r="E15" s="237">
        <v>3692289</v>
      </c>
      <c r="F15" s="237">
        <v>3698686</v>
      </c>
      <c r="G15" s="157">
        <f t="shared" si="4"/>
        <v>100.17325296042645</v>
      </c>
      <c r="H15" s="162">
        <f t="shared" si="5"/>
        <v>100.17325296042645</v>
      </c>
      <c r="I15" s="238">
        <v>0</v>
      </c>
      <c r="J15" s="237">
        <v>0</v>
      </c>
      <c r="K15" s="237">
        <v>0</v>
      </c>
      <c r="L15" s="109" t="str">
        <f t="shared" si="1"/>
        <v>x</v>
      </c>
      <c r="M15" s="239" t="str">
        <f t="shared" si="0"/>
        <v>x</v>
      </c>
      <c r="N15" s="240">
        <f t="shared" si="3"/>
        <v>3692289</v>
      </c>
      <c r="O15" s="241">
        <f t="shared" si="3"/>
        <v>3692289</v>
      </c>
      <c r="P15" s="241">
        <f t="shared" si="3"/>
        <v>3698686</v>
      </c>
      <c r="Q15" s="82">
        <f t="shared" si="2"/>
        <v>100.17325296042645</v>
      </c>
      <c r="R15" s="162">
        <f t="shared" si="6"/>
        <v>100.17325296042645</v>
      </c>
      <c r="S15" s="212"/>
    </row>
    <row r="16" spans="1:19" x14ac:dyDescent="0.2">
      <c r="A16" s="11" t="s">
        <v>17</v>
      </c>
      <c r="B16" s="12"/>
      <c r="C16" s="14" t="s">
        <v>25</v>
      </c>
      <c r="D16" s="238">
        <v>0</v>
      </c>
      <c r="E16" s="242">
        <f>8475+1807</f>
        <v>10282</v>
      </c>
      <c r="F16" s="237">
        <v>19332</v>
      </c>
      <c r="G16" s="157" t="str">
        <f t="shared" si="4"/>
        <v>x</v>
      </c>
      <c r="H16" s="162">
        <f t="shared" si="5"/>
        <v>188.01789535109901</v>
      </c>
      <c r="I16" s="243">
        <v>5000</v>
      </c>
      <c r="J16" s="237">
        <v>5000</v>
      </c>
      <c r="K16" s="127">
        <v>5880</v>
      </c>
      <c r="L16" s="109">
        <f>IF(ISERROR($K16/$I16*100),"x",$K16/$I16*100)</f>
        <v>117.6</v>
      </c>
      <c r="M16" s="239">
        <f>IF(ISERROR($K16/$J16*100),"x",$K16/$J16*100)</f>
        <v>117.6</v>
      </c>
      <c r="N16" s="240">
        <f t="shared" si="3"/>
        <v>5000</v>
      </c>
      <c r="O16" s="241">
        <f t="shared" si="3"/>
        <v>15282</v>
      </c>
      <c r="P16" s="241">
        <f t="shared" si="3"/>
        <v>25212</v>
      </c>
      <c r="Q16" s="109">
        <f t="shared" si="2"/>
        <v>504.23999999999995</v>
      </c>
      <c r="R16" s="162">
        <f t="shared" si="6"/>
        <v>164.97840596780526</v>
      </c>
      <c r="S16" s="212"/>
    </row>
    <row r="17" spans="1:19" x14ac:dyDescent="0.2">
      <c r="A17" s="11" t="s">
        <v>21</v>
      </c>
      <c r="B17" s="12"/>
      <c r="C17" s="13" t="s">
        <v>20</v>
      </c>
      <c r="D17" s="238">
        <v>129000</v>
      </c>
      <c r="E17" s="242">
        <v>129000</v>
      </c>
      <c r="F17" s="237">
        <f>123362+5041</f>
        <v>128403</v>
      </c>
      <c r="G17" s="157">
        <f t="shared" si="4"/>
        <v>99.537209302325579</v>
      </c>
      <c r="H17" s="162">
        <f t="shared" si="5"/>
        <v>99.537209302325579</v>
      </c>
      <c r="I17" s="236">
        <v>36980</v>
      </c>
      <c r="J17" s="237">
        <v>37096</v>
      </c>
      <c r="K17" s="237">
        <v>41596</v>
      </c>
      <c r="L17" s="109">
        <f t="shared" ref="L17:L37" si="7">IF(ISERROR($K17/$I17*100),"x",$K17/$I17*100)</f>
        <v>112.48242293131423</v>
      </c>
      <c r="M17" s="239">
        <f t="shared" ref="M17:M37" si="8">IF(ISERROR($K17/$J17*100),"x",$K17/$J17*100)</f>
        <v>112.13068794479189</v>
      </c>
      <c r="N17" s="240">
        <f t="shared" si="3"/>
        <v>165980</v>
      </c>
      <c r="O17" s="241">
        <f t="shared" si="3"/>
        <v>166096</v>
      </c>
      <c r="P17" s="241">
        <f t="shared" si="3"/>
        <v>169999</v>
      </c>
      <c r="Q17" s="109">
        <f t="shared" si="2"/>
        <v>102.42137606940595</v>
      </c>
      <c r="R17" s="162">
        <f t="shared" si="6"/>
        <v>102.34984587226663</v>
      </c>
      <c r="S17" s="212"/>
    </row>
    <row r="18" spans="1:19" x14ac:dyDescent="0.2">
      <c r="A18" s="11" t="s">
        <v>22</v>
      </c>
      <c r="B18" s="12"/>
      <c r="C18" s="14" t="s">
        <v>23</v>
      </c>
      <c r="D18" s="244">
        <v>5000</v>
      </c>
      <c r="E18" s="245">
        <v>5000</v>
      </c>
      <c r="F18" s="245">
        <f>4756+6060-29</f>
        <v>10787</v>
      </c>
      <c r="G18" s="157">
        <f t="shared" si="4"/>
        <v>215.74</v>
      </c>
      <c r="H18" s="162">
        <f t="shared" si="5"/>
        <v>215.74</v>
      </c>
      <c r="I18" s="246">
        <v>300</v>
      </c>
      <c r="J18" s="237">
        <v>615</v>
      </c>
      <c r="K18" s="237">
        <v>1004</v>
      </c>
      <c r="L18" s="109">
        <f t="shared" si="7"/>
        <v>334.66666666666669</v>
      </c>
      <c r="M18" s="239">
        <f t="shared" si="8"/>
        <v>163.2520325203252</v>
      </c>
      <c r="N18" s="247">
        <f t="shared" si="3"/>
        <v>5300</v>
      </c>
      <c r="O18" s="241">
        <f t="shared" si="3"/>
        <v>5615</v>
      </c>
      <c r="P18" s="241">
        <f t="shared" si="3"/>
        <v>11791</v>
      </c>
      <c r="Q18" s="109">
        <f t="shared" si="2"/>
        <v>222.47169811320754</v>
      </c>
      <c r="R18" s="162">
        <f t="shared" si="6"/>
        <v>209.99109528049868</v>
      </c>
      <c r="S18" s="212"/>
    </row>
    <row r="19" spans="1:19" x14ac:dyDescent="0.2">
      <c r="A19" s="11">
        <v>1361</v>
      </c>
      <c r="B19" s="12"/>
      <c r="C19" s="13" t="s">
        <v>24</v>
      </c>
      <c r="D19" s="244">
        <v>47000</v>
      </c>
      <c r="E19" s="245">
        <v>47000</v>
      </c>
      <c r="F19" s="245">
        <v>58170</v>
      </c>
      <c r="G19" s="157">
        <f t="shared" si="4"/>
        <v>123.76595744680851</v>
      </c>
      <c r="H19" s="162">
        <f t="shared" si="5"/>
        <v>123.76595744680851</v>
      </c>
      <c r="I19" s="244">
        <v>8840</v>
      </c>
      <c r="J19" s="245">
        <v>8908</v>
      </c>
      <c r="K19" s="245">
        <v>8919</v>
      </c>
      <c r="L19" s="109">
        <f t="shared" si="7"/>
        <v>100.89366515837104</v>
      </c>
      <c r="M19" s="239">
        <f t="shared" si="8"/>
        <v>100.12348450830714</v>
      </c>
      <c r="N19" s="247">
        <f t="shared" si="3"/>
        <v>55840</v>
      </c>
      <c r="O19" s="241">
        <f t="shared" si="3"/>
        <v>55908</v>
      </c>
      <c r="P19" s="241">
        <f t="shared" si="3"/>
        <v>67089</v>
      </c>
      <c r="Q19" s="109">
        <f t="shared" si="2"/>
        <v>120.14505730659026</v>
      </c>
      <c r="R19" s="162">
        <f t="shared" si="6"/>
        <v>119.99892680832798</v>
      </c>
      <c r="S19" s="212"/>
    </row>
    <row r="20" spans="1:19" x14ac:dyDescent="0.2">
      <c r="A20" s="11" t="s">
        <v>156</v>
      </c>
      <c r="B20" s="12"/>
      <c r="C20" s="13" t="s">
        <v>160</v>
      </c>
      <c r="D20" s="238">
        <v>200000</v>
      </c>
      <c r="E20" s="242">
        <v>200000</v>
      </c>
      <c r="F20" s="242">
        <f>140961+28+2694</f>
        <v>143683</v>
      </c>
      <c r="G20" s="109">
        <f t="shared" si="4"/>
        <v>71.841499999999996</v>
      </c>
      <c r="H20" s="110">
        <f t="shared" si="5"/>
        <v>71.841499999999996</v>
      </c>
      <c r="I20" s="238">
        <v>34500</v>
      </c>
      <c r="J20" s="242">
        <v>2722</v>
      </c>
      <c r="K20" s="242">
        <v>0</v>
      </c>
      <c r="L20" s="109">
        <f t="shared" si="7"/>
        <v>0</v>
      </c>
      <c r="M20" s="239">
        <f t="shared" si="8"/>
        <v>0</v>
      </c>
      <c r="N20" s="240">
        <f t="shared" si="3"/>
        <v>234500</v>
      </c>
      <c r="O20" s="241">
        <f t="shared" si="3"/>
        <v>202722</v>
      </c>
      <c r="P20" s="240">
        <f t="shared" si="3"/>
        <v>143683</v>
      </c>
      <c r="Q20" s="109">
        <f t="shared" si="2"/>
        <v>61.272068230277185</v>
      </c>
      <c r="R20" s="162">
        <f t="shared" si="6"/>
        <v>70.876865855703869</v>
      </c>
      <c r="S20" s="212"/>
    </row>
    <row r="21" spans="1:19" ht="13.5" thickBot="1" x14ac:dyDescent="0.25">
      <c r="A21" s="15">
        <v>1511</v>
      </c>
      <c r="B21" s="16"/>
      <c r="C21" s="17" t="s">
        <v>161</v>
      </c>
      <c r="D21" s="248">
        <v>0</v>
      </c>
      <c r="E21" s="249">
        <v>0</v>
      </c>
      <c r="F21" s="249">
        <v>0</v>
      </c>
      <c r="G21" s="203" t="str">
        <f t="shared" si="4"/>
        <v>x</v>
      </c>
      <c r="H21" s="136" t="str">
        <f t="shared" si="5"/>
        <v>x</v>
      </c>
      <c r="I21" s="248">
        <v>215429</v>
      </c>
      <c r="J21" s="249">
        <v>217465</v>
      </c>
      <c r="K21" s="249">
        <v>234198</v>
      </c>
      <c r="L21" s="203">
        <f t="shared" si="7"/>
        <v>108.71238319817667</v>
      </c>
      <c r="M21" s="205">
        <f t="shared" si="8"/>
        <v>107.69457154024786</v>
      </c>
      <c r="N21" s="250">
        <f t="shared" si="3"/>
        <v>215429</v>
      </c>
      <c r="O21" s="251">
        <f t="shared" si="3"/>
        <v>217465</v>
      </c>
      <c r="P21" s="250">
        <f t="shared" si="3"/>
        <v>234198</v>
      </c>
      <c r="Q21" s="82">
        <f t="shared" si="2"/>
        <v>108.71238319817667</v>
      </c>
      <c r="R21" s="204">
        <f t="shared" si="6"/>
        <v>107.69457154024786</v>
      </c>
      <c r="S21" s="212"/>
    </row>
    <row r="22" spans="1:19" x14ac:dyDescent="0.2">
      <c r="A22" s="385" t="s">
        <v>163</v>
      </c>
      <c r="B22" s="386"/>
      <c r="C22" s="387"/>
      <c r="D22" s="226">
        <v>458896</v>
      </c>
      <c r="E22" s="252">
        <v>562493</v>
      </c>
      <c r="F22" s="252">
        <v>695731</v>
      </c>
      <c r="G22" s="151">
        <f t="shared" si="4"/>
        <v>151.60973292423557</v>
      </c>
      <c r="H22" s="253">
        <f t="shared" si="5"/>
        <v>123.68705032773741</v>
      </c>
      <c r="I22" s="224">
        <v>897766</v>
      </c>
      <c r="J22" s="225">
        <v>896540</v>
      </c>
      <c r="K22" s="225">
        <v>966077</v>
      </c>
      <c r="L22" s="82">
        <f t="shared" si="7"/>
        <v>107.60899833586926</v>
      </c>
      <c r="M22" s="177">
        <f t="shared" si="8"/>
        <v>107.75615142659558</v>
      </c>
      <c r="N22" s="228">
        <f t="shared" si="3"/>
        <v>1356662</v>
      </c>
      <c r="O22" s="228">
        <f t="shared" si="3"/>
        <v>1459033</v>
      </c>
      <c r="P22" s="228">
        <f>F22+K22</f>
        <v>1661808</v>
      </c>
      <c r="Q22" s="151">
        <f t="shared" si="2"/>
        <v>122.49241152180868</v>
      </c>
      <c r="R22" s="152">
        <f t="shared" si="6"/>
        <v>113.89790361150159</v>
      </c>
      <c r="S22" s="212"/>
    </row>
    <row r="23" spans="1:19" x14ac:dyDescent="0.2">
      <c r="A23" s="388" t="s">
        <v>8</v>
      </c>
      <c r="B23" s="389"/>
      <c r="C23" s="390"/>
      <c r="D23" s="95"/>
      <c r="E23" s="254"/>
      <c r="F23" s="254"/>
      <c r="G23" s="182"/>
      <c r="H23" s="161"/>
      <c r="I23" s="255"/>
      <c r="J23" s="256"/>
      <c r="K23" s="256"/>
      <c r="L23" s="82"/>
      <c r="M23" s="167"/>
      <c r="N23" s="150" t="s">
        <v>0</v>
      </c>
      <c r="O23" s="150" t="s">
        <v>0</v>
      </c>
      <c r="P23" s="150" t="s">
        <v>0</v>
      </c>
      <c r="Q23" s="82"/>
      <c r="R23" s="183"/>
      <c r="S23" s="212"/>
    </row>
    <row r="24" spans="1:19" x14ac:dyDescent="0.2">
      <c r="A24" s="11" t="s">
        <v>26</v>
      </c>
      <c r="B24" s="18"/>
      <c r="C24" s="19" t="s">
        <v>32</v>
      </c>
      <c r="D24" s="232">
        <v>7305</v>
      </c>
      <c r="E24" s="231">
        <v>11376</v>
      </c>
      <c r="F24" s="231">
        <v>19029</v>
      </c>
      <c r="G24" s="157">
        <f t="shared" si="4"/>
        <v>260.49281314168383</v>
      </c>
      <c r="H24" s="98">
        <f t="shared" si="5"/>
        <v>167.27320675105486</v>
      </c>
      <c r="I24" s="244">
        <v>243993</v>
      </c>
      <c r="J24" s="245">
        <v>245396</v>
      </c>
      <c r="K24" s="245">
        <v>245396</v>
      </c>
      <c r="L24" s="97">
        <f t="shared" si="7"/>
        <v>100.5750164963749</v>
      </c>
      <c r="M24" s="101">
        <f t="shared" si="8"/>
        <v>100</v>
      </c>
      <c r="N24" s="247">
        <f t="shared" ref="N24:P36" si="9">D24+I24</f>
        <v>251298</v>
      </c>
      <c r="O24" s="247">
        <f t="shared" si="9"/>
        <v>256772</v>
      </c>
      <c r="P24" s="247">
        <f t="shared" si="9"/>
        <v>264425</v>
      </c>
      <c r="Q24" s="97">
        <f t="shared" si="2"/>
        <v>105.22367866039524</v>
      </c>
      <c r="R24" s="106">
        <f t="shared" si="6"/>
        <v>102.98046515975261</v>
      </c>
      <c r="S24" s="212"/>
    </row>
    <row r="25" spans="1:19" x14ac:dyDescent="0.2">
      <c r="A25" s="11" t="s">
        <v>27</v>
      </c>
      <c r="B25" s="18"/>
      <c r="C25" s="20" t="s">
        <v>45</v>
      </c>
      <c r="D25" s="238">
        <v>0</v>
      </c>
      <c r="E25" s="237">
        <v>2000</v>
      </c>
      <c r="F25" s="237">
        <v>2000</v>
      </c>
      <c r="G25" s="109" t="str">
        <f t="shared" si="4"/>
        <v>x</v>
      </c>
      <c r="H25" s="162">
        <f t="shared" si="5"/>
        <v>100</v>
      </c>
      <c r="I25" s="224">
        <v>14104</v>
      </c>
      <c r="J25" s="225">
        <v>17385</v>
      </c>
      <c r="K25" s="225">
        <v>18299</v>
      </c>
      <c r="L25" s="109">
        <f t="shared" si="7"/>
        <v>129.7433352240499</v>
      </c>
      <c r="M25" s="239">
        <f t="shared" si="8"/>
        <v>105.25740580960598</v>
      </c>
      <c r="N25" s="240">
        <f t="shared" si="9"/>
        <v>14104</v>
      </c>
      <c r="O25" s="241">
        <f t="shared" si="9"/>
        <v>19385</v>
      </c>
      <c r="P25" s="241">
        <f t="shared" si="9"/>
        <v>20299</v>
      </c>
      <c r="Q25" s="82">
        <f>IF(ISERROR($P25/$N25*100),"x",$P25/$N25*100)</f>
        <v>143.92370958593307</v>
      </c>
      <c r="R25" s="162">
        <f t="shared" si="6"/>
        <v>104.71498581377354</v>
      </c>
      <c r="S25" s="212"/>
    </row>
    <row r="26" spans="1:19" x14ac:dyDescent="0.2">
      <c r="A26" s="11" t="s">
        <v>28</v>
      </c>
      <c r="B26" s="18"/>
      <c r="C26" s="19" t="s">
        <v>33</v>
      </c>
      <c r="D26" s="238">
        <v>379870</v>
      </c>
      <c r="E26" s="237">
        <v>385074</v>
      </c>
      <c r="F26" s="237">
        <v>404988</v>
      </c>
      <c r="G26" s="82">
        <f t="shared" si="4"/>
        <v>106.61226208966225</v>
      </c>
      <c r="H26" s="162">
        <f t="shared" si="5"/>
        <v>105.17147353495693</v>
      </c>
      <c r="I26" s="238">
        <v>610726</v>
      </c>
      <c r="J26" s="237">
        <v>611948</v>
      </c>
      <c r="K26" s="237">
        <v>637963</v>
      </c>
      <c r="L26" s="109">
        <f t="shared" si="7"/>
        <v>104.45977410491776</v>
      </c>
      <c r="M26" s="239">
        <f t="shared" si="8"/>
        <v>104.25117820468405</v>
      </c>
      <c r="N26" s="240">
        <f t="shared" si="9"/>
        <v>990596</v>
      </c>
      <c r="O26" s="241">
        <f t="shared" si="9"/>
        <v>997022</v>
      </c>
      <c r="P26" s="241">
        <f t="shared" si="9"/>
        <v>1042951</v>
      </c>
      <c r="Q26" s="109">
        <f t="shared" si="2"/>
        <v>105.28520203998401</v>
      </c>
      <c r="R26" s="162">
        <f t="shared" si="6"/>
        <v>104.60661850992254</v>
      </c>
      <c r="S26" s="212"/>
    </row>
    <row r="27" spans="1:19" x14ac:dyDescent="0.2">
      <c r="A27" s="11">
        <v>2141</v>
      </c>
      <c r="B27" s="18"/>
      <c r="C27" s="21" t="s">
        <v>34</v>
      </c>
      <c r="D27" s="238">
        <v>5002</v>
      </c>
      <c r="E27" s="237">
        <v>5002</v>
      </c>
      <c r="F27" s="237">
        <v>25537</v>
      </c>
      <c r="G27" s="109">
        <f t="shared" si="4"/>
        <v>510.53578568572567</v>
      </c>
      <c r="H27" s="162">
        <f t="shared" si="5"/>
        <v>510.53578568572567</v>
      </c>
      <c r="I27" s="236">
        <v>366</v>
      </c>
      <c r="J27" s="237">
        <v>367</v>
      </c>
      <c r="K27" s="237">
        <v>593</v>
      </c>
      <c r="L27" s="109">
        <f t="shared" si="7"/>
        <v>162.02185792349727</v>
      </c>
      <c r="M27" s="239">
        <f t="shared" si="8"/>
        <v>161.58038147138964</v>
      </c>
      <c r="N27" s="240">
        <f t="shared" si="9"/>
        <v>5368</v>
      </c>
      <c r="O27" s="241">
        <f t="shared" si="9"/>
        <v>5369</v>
      </c>
      <c r="P27" s="241">
        <f t="shared" si="9"/>
        <v>26130</v>
      </c>
      <c r="Q27" s="109">
        <f t="shared" si="2"/>
        <v>486.77347242921013</v>
      </c>
      <c r="R27" s="162">
        <f t="shared" si="6"/>
        <v>486.68280871670697</v>
      </c>
      <c r="S27" s="212"/>
    </row>
    <row r="28" spans="1:19" x14ac:dyDescent="0.2">
      <c r="A28" s="11">
        <v>2142</v>
      </c>
      <c r="B28" s="18"/>
      <c r="C28" s="21" t="s">
        <v>172</v>
      </c>
      <c r="D28" s="238">
        <v>0</v>
      </c>
      <c r="E28" s="237">
        <v>59279</v>
      </c>
      <c r="F28" s="237">
        <v>59279</v>
      </c>
      <c r="G28" s="109" t="str">
        <f t="shared" si="4"/>
        <v>x</v>
      </c>
      <c r="H28" s="162">
        <f t="shared" si="5"/>
        <v>100</v>
      </c>
      <c r="I28" s="236">
        <v>0</v>
      </c>
      <c r="J28" s="237">
        <v>0</v>
      </c>
      <c r="K28" s="237">
        <v>0</v>
      </c>
      <c r="L28" s="109" t="str">
        <f t="shared" si="7"/>
        <v>x</v>
      </c>
      <c r="M28" s="239" t="str">
        <f t="shared" si="8"/>
        <v>x</v>
      </c>
      <c r="N28" s="240">
        <f t="shared" ref="N28" si="10">D28+I28</f>
        <v>0</v>
      </c>
      <c r="O28" s="241">
        <f t="shared" ref="O28" si="11">E28+J28</f>
        <v>59279</v>
      </c>
      <c r="P28" s="241">
        <f t="shared" ref="P28" si="12">F28+K28</f>
        <v>59279</v>
      </c>
      <c r="Q28" s="82" t="str">
        <f t="shared" si="2"/>
        <v>x</v>
      </c>
      <c r="R28" s="162">
        <f t="shared" si="6"/>
        <v>100</v>
      </c>
      <c r="S28" s="212"/>
    </row>
    <row r="29" spans="1:19" x14ac:dyDescent="0.2">
      <c r="A29" s="11" t="s">
        <v>29</v>
      </c>
      <c r="B29" s="18"/>
      <c r="C29" s="21" t="s">
        <v>35</v>
      </c>
      <c r="D29" s="238">
        <v>25030</v>
      </c>
      <c r="E29" s="237">
        <v>33530</v>
      </c>
      <c r="F29" s="237">
        <v>85269</v>
      </c>
      <c r="G29" s="109">
        <f t="shared" si="4"/>
        <v>340.66719936076709</v>
      </c>
      <c r="H29" s="162">
        <f t="shared" si="5"/>
        <v>254.30659111243662</v>
      </c>
      <c r="I29" s="236">
        <v>1608</v>
      </c>
      <c r="J29" s="237">
        <v>2205</v>
      </c>
      <c r="K29" s="237">
        <v>3388</v>
      </c>
      <c r="L29" s="109">
        <f t="shared" si="7"/>
        <v>210.69651741293535</v>
      </c>
      <c r="M29" s="239">
        <f t="shared" si="8"/>
        <v>153.65079365079367</v>
      </c>
      <c r="N29" s="240">
        <f t="shared" si="9"/>
        <v>26638</v>
      </c>
      <c r="O29" s="241">
        <f t="shared" si="9"/>
        <v>35735</v>
      </c>
      <c r="P29" s="241">
        <f t="shared" si="9"/>
        <v>88657</v>
      </c>
      <c r="Q29" s="109">
        <f t="shared" si="2"/>
        <v>332.82153314813428</v>
      </c>
      <c r="R29" s="162">
        <f t="shared" si="6"/>
        <v>248.095704491395</v>
      </c>
      <c r="S29" s="212"/>
    </row>
    <row r="30" spans="1:19" x14ac:dyDescent="0.2">
      <c r="A30" s="11">
        <v>2229</v>
      </c>
      <c r="B30" s="18"/>
      <c r="C30" s="20" t="s">
        <v>36</v>
      </c>
      <c r="D30" s="238">
        <v>5</v>
      </c>
      <c r="E30" s="237">
        <v>17619</v>
      </c>
      <c r="F30" s="237">
        <v>34405</v>
      </c>
      <c r="G30" s="109" t="s">
        <v>9</v>
      </c>
      <c r="H30" s="162">
        <f t="shared" si="5"/>
        <v>195.27214938418754</v>
      </c>
      <c r="I30" s="238">
        <v>0</v>
      </c>
      <c r="J30" s="237">
        <v>1692</v>
      </c>
      <c r="K30" s="257">
        <v>3168</v>
      </c>
      <c r="L30" s="109" t="s">
        <v>9</v>
      </c>
      <c r="M30" s="239">
        <f t="shared" si="8"/>
        <v>187.2340425531915</v>
      </c>
      <c r="N30" s="240">
        <f t="shared" si="9"/>
        <v>5</v>
      </c>
      <c r="O30" s="241">
        <f t="shared" si="9"/>
        <v>19311</v>
      </c>
      <c r="P30" s="241">
        <f t="shared" si="9"/>
        <v>37573</v>
      </c>
      <c r="Q30" s="109" t="s">
        <v>9</v>
      </c>
      <c r="R30" s="162">
        <f t="shared" si="6"/>
        <v>194.56786287608099</v>
      </c>
      <c r="S30" s="212"/>
    </row>
    <row r="31" spans="1:19" x14ac:dyDescent="0.2">
      <c r="A31" s="11" t="s">
        <v>30</v>
      </c>
      <c r="B31" s="18"/>
      <c r="C31" s="21" t="s">
        <v>37</v>
      </c>
      <c r="D31" s="238">
        <v>41666</v>
      </c>
      <c r="E31" s="237">
        <v>46825</v>
      </c>
      <c r="F31" s="237">
        <v>57182</v>
      </c>
      <c r="G31" s="82">
        <f t="shared" si="4"/>
        <v>137.23899582393318</v>
      </c>
      <c r="H31" s="162">
        <f t="shared" si="5"/>
        <v>122.11852642819008</v>
      </c>
      <c r="I31" s="238">
        <v>25402</v>
      </c>
      <c r="J31" s="237">
        <v>15965</v>
      </c>
      <c r="K31" s="237">
        <v>27092</v>
      </c>
      <c r="L31" s="109">
        <f t="shared" si="7"/>
        <v>106.65301944728762</v>
      </c>
      <c r="M31" s="239">
        <f t="shared" si="8"/>
        <v>169.69621046038208</v>
      </c>
      <c r="N31" s="240">
        <f t="shared" si="9"/>
        <v>67068</v>
      </c>
      <c r="O31" s="241">
        <f t="shared" si="9"/>
        <v>62790</v>
      </c>
      <c r="P31" s="241">
        <f t="shared" si="9"/>
        <v>84274</v>
      </c>
      <c r="Q31" s="82">
        <f t="shared" si="2"/>
        <v>125.65455955149997</v>
      </c>
      <c r="R31" s="162">
        <f t="shared" si="6"/>
        <v>134.21563943303073</v>
      </c>
      <c r="S31" s="212"/>
    </row>
    <row r="32" spans="1:19" ht="13.5" thickBot="1" x14ac:dyDescent="0.25">
      <c r="A32" s="15" t="s">
        <v>31</v>
      </c>
      <c r="B32" s="22"/>
      <c r="C32" s="23" t="s">
        <v>38</v>
      </c>
      <c r="D32" s="258">
        <v>8</v>
      </c>
      <c r="E32" s="259">
        <v>8</v>
      </c>
      <c r="F32" s="259">
        <v>2070</v>
      </c>
      <c r="G32" s="260" t="s">
        <v>9</v>
      </c>
      <c r="H32" s="136" t="s">
        <v>9</v>
      </c>
      <c r="I32" s="243">
        <v>406</v>
      </c>
      <c r="J32" s="127">
        <v>416</v>
      </c>
      <c r="K32" s="127">
        <v>356</v>
      </c>
      <c r="L32" s="109">
        <f t="shared" si="7"/>
        <v>87.684729064039416</v>
      </c>
      <c r="M32" s="239">
        <f t="shared" si="8"/>
        <v>85.576923076923066</v>
      </c>
      <c r="N32" s="261">
        <f t="shared" si="9"/>
        <v>414</v>
      </c>
      <c r="O32" s="262">
        <f t="shared" si="9"/>
        <v>424</v>
      </c>
      <c r="P32" s="262">
        <f t="shared" si="9"/>
        <v>2426</v>
      </c>
      <c r="Q32" s="260">
        <f t="shared" si="2"/>
        <v>585.99033816425128</v>
      </c>
      <c r="R32" s="263">
        <f t="shared" si="6"/>
        <v>572.16981132075477</v>
      </c>
      <c r="S32" s="212"/>
    </row>
    <row r="33" spans="1:20" ht="20.100000000000001" customHeight="1" thickBot="1" x14ac:dyDescent="0.25">
      <c r="A33" s="345" t="s">
        <v>153</v>
      </c>
      <c r="B33" s="346"/>
      <c r="C33" s="347"/>
      <c r="D33" s="216">
        <f>SUM(D35:D37)</f>
        <v>69642</v>
      </c>
      <c r="E33" s="148">
        <f>SUM(E35:E37)</f>
        <v>69642</v>
      </c>
      <c r="F33" s="149">
        <v>42129</v>
      </c>
      <c r="G33" s="144">
        <f>IF(ISERROR($F33/$D33*100),"x",$F33/$D33*100)</f>
        <v>60.493667614370636</v>
      </c>
      <c r="H33" s="145">
        <f>IF(ISERROR($F33/$E33*100),"x",$F33/$E33*100)</f>
        <v>60.493667614370636</v>
      </c>
      <c r="I33" s="216">
        <f>SUM(I35:I37)</f>
        <v>34165</v>
      </c>
      <c r="J33" s="148">
        <v>35098</v>
      </c>
      <c r="K33" s="149">
        <v>30151</v>
      </c>
      <c r="L33" s="144">
        <f>IF(ISERROR($K33/$I33*100),"x",$K33/$I33*100)</f>
        <v>88.251134201668364</v>
      </c>
      <c r="M33" s="145">
        <f t="shared" si="8"/>
        <v>85.905179782323785</v>
      </c>
      <c r="N33" s="220">
        <f>SUM(N35:N37)</f>
        <v>103807</v>
      </c>
      <c r="O33" s="221">
        <f>SUM(O35:O37)</f>
        <v>104740</v>
      </c>
      <c r="P33" s="221">
        <f>SUM(P35:P37)</f>
        <v>72281</v>
      </c>
      <c r="Q33" s="222">
        <f>IF(ISERROR($P33/$N33*100),"x",$P33/$N33*100)</f>
        <v>69.630179082335488</v>
      </c>
      <c r="R33" s="223">
        <f>IF(ISERROR($P33/$O33*100),"x",$P33/$O33*100)</f>
        <v>69.009929348863849</v>
      </c>
      <c r="S33" s="212"/>
    </row>
    <row r="34" spans="1:20" x14ac:dyDescent="0.2">
      <c r="A34" s="363" t="s">
        <v>164</v>
      </c>
      <c r="B34" s="364"/>
      <c r="C34" s="365"/>
      <c r="D34" s="264"/>
      <c r="E34" s="265"/>
      <c r="F34" s="265"/>
      <c r="G34" s="266"/>
      <c r="H34" s="91"/>
      <c r="I34" s="264"/>
      <c r="J34" s="267"/>
      <c r="K34" s="267"/>
      <c r="L34" s="151"/>
      <c r="M34" s="177"/>
      <c r="N34" s="267"/>
      <c r="O34" s="267"/>
      <c r="P34" s="267"/>
      <c r="Q34" s="151"/>
      <c r="R34" s="91"/>
      <c r="S34" s="212"/>
    </row>
    <row r="35" spans="1:20" x14ac:dyDescent="0.2">
      <c r="A35" s="11" t="s">
        <v>39</v>
      </c>
      <c r="B35" s="18"/>
      <c r="C35" s="21" t="s">
        <v>42</v>
      </c>
      <c r="D35" s="244">
        <v>69642</v>
      </c>
      <c r="E35" s="268">
        <v>69642</v>
      </c>
      <c r="F35" s="231">
        <v>35929</v>
      </c>
      <c r="G35" s="157">
        <f t="shared" si="4"/>
        <v>51.590993940438246</v>
      </c>
      <c r="H35" s="98">
        <f t="shared" si="5"/>
        <v>51.590993940438246</v>
      </c>
      <c r="I35" s="244">
        <v>34165</v>
      </c>
      <c r="J35" s="245">
        <v>34898</v>
      </c>
      <c r="K35" s="269">
        <v>29951</v>
      </c>
      <c r="L35" s="97">
        <f t="shared" si="7"/>
        <v>87.665739792184979</v>
      </c>
      <c r="M35" s="101">
        <f t="shared" si="8"/>
        <v>85.824402544558438</v>
      </c>
      <c r="N35" s="247">
        <f t="shared" si="9"/>
        <v>103807</v>
      </c>
      <c r="O35" s="247">
        <f t="shared" si="9"/>
        <v>104540</v>
      </c>
      <c r="P35" s="247">
        <f t="shared" si="9"/>
        <v>65880</v>
      </c>
      <c r="Q35" s="97">
        <f t="shared" si="2"/>
        <v>63.463928251466662</v>
      </c>
      <c r="R35" s="106">
        <f t="shared" si="6"/>
        <v>63.018940118614886</v>
      </c>
      <c r="S35" s="212"/>
    </row>
    <row r="36" spans="1:20" x14ac:dyDescent="0.2">
      <c r="A36" s="11" t="s">
        <v>40</v>
      </c>
      <c r="B36" s="18"/>
      <c r="C36" s="21" t="s">
        <v>43</v>
      </c>
      <c r="D36" s="238">
        <v>0</v>
      </c>
      <c r="E36" s="237">
        <v>0</v>
      </c>
      <c r="F36" s="237">
        <v>2772</v>
      </c>
      <c r="G36" s="109" t="str">
        <f t="shared" si="4"/>
        <v>x</v>
      </c>
      <c r="H36" s="162" t="str">
        <f t="shared" si="5"/>
        <v>x</v>
      </c>
      <c r="I36" s="238">
        <v>0</v>
      </c>
      <c r="J36" s="237">
        <v>200</v>
      </c>
      <c r="K36" s="237">
        <v>200</v>
      </c>
      <c r="L36" s="109" t="str">
        <f t="shared" si="7"/>
        <v>x</v>
      </c>
      <c r="M36" s="239">
        <f t="shared" si="8"/>
        <v>100</v>
      </c>
      <c r="N36" s="247">
        <f t="shared" si="9"/>
        <v>0</v>
      </c>
      <c r="O36" s="247">
        <f t="shared" si="9"/>
        <v>200</v>
      </c>
      <c r="P36" s="247">
        <f t="shared" si="9"/>
        <v>2972</v>
      </c>
      <c r="Q36" s="270" t="str">
        <f t="shared" si="2"/>
        <v>x</v>
      </c>
      <c r="R36" s="162" t="s">
        <v>9</v>
      </c>
      <c r="S36" s="212"/>
    </row>
    <row r="37" spans="1:20" ht="13.5" thickBot="1" x14ac:dyDescent="0.25">
      <c r="A37" s="15" t="s">
        <v>41</v>
      </c>
      <c r="B37" s="22"/>
      <c r="C37" s="24" t="s">
        <v>44</v>
      </c>
      <c r="D37" s="258">
        <v>0</v>
      </c>
      <c r="E37" s="259">
        <v>0</v>
      </c>
      <c r="F37" s="259">
        <v>3429</v>
      </c>
      <c r="G37" s="203" t="str">
        <f t="shared" si="4"/>
        <v>x</v>
      </c>
      <c r="H37" s="263" t="str">
        <f t="shared" si="5"/>
        <v>x</v>
      </c>
      <c r="I37" s="258">
        <v>0</v>
      </c>
      <c r="J37" s="259">
        <v>0</v>
      </c>
      <c r="K37" s="259">
        <v>0</v>
      </c>
      <c r="L37" s="260" t="str">
        <f t="shared" si="7"/>
        <v>x</v>
      </c>
      <c r="M37" s="271" t="str">
        <f t="shared" si="8"/>
        <v>x</v>
      </c>
      <c r="N37" s="261">
        <v>0</v>
      </c>
      <c r="O37" s="250">
        <f>E37+J37</f>
        <v>0</v>
      </c>
      <c r="P37" s="250">
        <f>F37+K37</f>
        <v>3429</v>
      </c>
      <c r="Q37" s="260" t="str">
        <f t="shared" si="2"/>
        <v>x</v>
      </c>
      <c r="R37" s="263" t="str">
        <f t="shared" si="6"/>
        <v>x</v>
      </c>
      <c r="S37" s="212"/>
    </row>
    <row r="38" spans="1:20" ht="20.100000000000001" customHeight="1" thickBot="1" x14ac:dyDescent="0.25">
      <c r="A38" s="378" t="s">
        <v>152</v>
      </c>
      <c r="B38" s="346"/>
      <c r="C38" s="347"/>
      <c r="D38" s="272">
        <f>D8+D33</f>
        <v>8189788</v>
      </c>
      <c r="E38" s="273">
        <f>E8+E33</f>
        <v>8498708</v>
      </c>
      <c r="F38" s="273">
        <f>F8+F33</f>
        <v>8553186</v>
      </c>
      <c r="G38" s="144">
        <f>IF(ISERROR($F38/$D38*100),"x",$F38/$D38*100)</f>
        <v>104.43720887524806</v>
      </c>
      <c r="H38" s="274">
        <f>IF(ISERROR($F38/$E38*100),"x",$F38/$E38*100)</f>
        <v>100.6410150813512</v>
      </c>
      <c r="I38" s="272">
        <f>I8+I33</f>
        <v>1232980</v>
      </c>
      <c r="J38" s="273">
        <f>J8+J33</f>
        <v>1203444</v>
      </c>
      <c r="K38" s="273">
        <f>K8+K33</f>
        <v>1287825</v>
      </c>
      <c r="L38" s="144">
        <f>IF(ISERROR($K38/$I38*100),"x",$K38/$I38*100)</f>
        <v>104.44816623140683</v>
      </c>
      <c r="M38" s="146">
        <f>IF(ISERROR($K38/$J38*100),"x",$K38/$J38*100)</f>
        <v>107.0116266315674</v>
      </c>
      <c r="N38" s="273">
        <f>N8+N33</f>
        <v>9422768</v>
      </c>
      <c r="O38" s="273">
        <f>O8+O33</f>
        <v>9702152</v>
      </c>
      <c r="P38" s="273">
        <f>P8+P33</f>
        <v>9841012</v>
      </c>
      <c r="Q38" s="144">
        <f>IF(ISERROR($P38/$N38*100),"x",$P38/$N38*100)</f>
        <v>104.43865327046151</v>
      </c>
      <c r="R38" s="145">
        <f>IF(ISERROR($P38/$O38*100),"x",$P38/$O38*100)</f>
        <v>101.43122886551355</v>
      </c>
      <c r="S38" s="212"/>
    </row>
    <row r="39" spans="1:20" s="27" customFormat="1" ht="9.9499999999999993" customHeight="1" thickBot="1" x14ac:dyDescent="0.25">
      <c r="A39" s="25"/>
      <c r="B39" s="26"/>
      <c r="C39" s="26"/>
      <c r="D39" s="275"/>
      <c r="E39" s="275"/>
      <c r="F39" s="275"/>
      <c r="G39" s="276"/>
      <c r="H39" s="276"/>
      <c r="I39" s="275"/>
      <c r="J39" s="275"/>
      <c r="K39" s="275"/>
      <c r="L39" s="276"/>
      <c r="M39" s="276"/>
      <c r="N39" s="275"/>
      <c r="O39" s="275"/>
      <c r="P39" s="275"/>
      <c r="Q39" s="276"/>
      <c r="R39" s="276"/>
      <c r="S39" s="277"/>
    </row>
    <row r="40" spans="1:20" ht="20.100000000000001" customHeight="1" thickBot="1" x14ac:dyDescent="0.25">
      <c r="A40" s="345" t="s">
        <v>155</v>
      </c>
      <c r="B40" s="346"/>
      <c r="C40" s="347"/>
      <c r="D40" s="216">
        <v>144250</v>
      </c>
      <c r="E40" s="148">
        <v>530899</v>
      </c>
      <c r="F40" s="149">
        <v>529725</v>
      </c>
      <c r="G40" s="144">
        <f>IF(ISERROR($F40/$D40*100),"x",$F40/$D40*100)</f>
        <v>367.22703639514731</v>
      </c>
      <c r="H40" s="145">
        <f>IF(ISERROR($F40/$E40*100),"x",$F40/$E40*100)</f>
        <v>99.778865659946618</v>
      </c>
      <c r="I40" s="216">
        <v>1691937</v>
      </c>
      <c r="J40" s="148">
        <v>2209853</v>
      </c>
      <c r="K40" s="149">
        <v>2181425</v>
      </c>
      <c r="L40" s="144">
        <f>IF(ISERROR($K40/$I40*100),"x",$K40/$I40*100)</f>
        <v>128.93062803165839</v>
      </c>
      <c r="M40" s="146">
        <f t="shared" ref="M40" si="13">IF(ISERROR($K40/$J40*100),"x",$K40/$J40*100)</f>
        <v>98.71357959104067</v>
      </c>
      <c r="N40" s="273">
        <v>299525</v>
      </c>
      <c r="O40" s="149">
        <v>885163</v>
      </c>
      <c r="P40" s="149">
        <v>880098</v>
      </c>
      <c r="Q40" s="144">
        <f>IF(ISERROR($P40/$N40*100),"x",$P40/$N40*100)</f>
        <v>293.83123278524329</v>
      </c>
      <c r="R40" s="145">
        <f>IF(ISERROR($P40/$O40*100),"x",$P40/$O40*100)</f>
        <v>99.427789006092667</v>
      </c>
      <c r="S40" s="212"/>
      <c r="T40" s="28"/>
    </row>
    <row r="41" spans="1:20" x14ac:dyDescent="0.2">
      <c r="A41" s="363" t="s">
        <v>165</v>
      </c>
      <c r="B41" s="364"/>
      <c r="C41" s="365"/>
      <c r="D41" s="80"/>
      <c r="E41" s="81"/>
      <c r="F41" s="81"/>
      <c r="G41" s="90"/>
      <c r="H41" s="278"/>
      <c r="I41" s="80"/>
      <c r="J41" s="81"/>
      <c r="K41" s="81"/>
      <c r="L41" s="279"/>
      <c r="M41" s="86"/>
      <c r="N41" s="154"/>
      <c r="O41" s="104"/>
      <c r="P41" s="104"/>
      <c r="Q41" s="105"/>
      <c r="R41" s="83"/>
      <c r="S41" s="212"/>
      <c r="T41" s="28"/>
    </row>
    <row r="42" spans="1:20" x14ac:dyDescent="0.2">
      <c r="A42" s="11">
        <v>4111</v>
      </c>
      <c r="B42" s="18"/>
      <c r="C42" s="21" t="s">
        <v>46</v>
      </c>
      <c r="D42" s="96">
        <v>0</v>
      </c>
      <c r="E42" s="96">
        <v>15</v>
      </c>
      <c r="F42" s="96">
        <v>15</v>
      </c>
      <c r="G42" s="157" t="str">
        <f t="shared" ref="G42:G73" si="14">IF(ISERROR($F42/$D42*100),"x",$F42/$D42*100)</f>
        <v>x</v>
      </c>
      <c r="H42" s="106">
        <f t="shared" ref="H42:H73" si="15">IF(ISERROR($F42/$E42*100),"x",$F42/$E42*100)</f>
        <v>100</v>
      </c>
      <c r="I42" s="95">
        <v>0</v>
      </c>
      <c r="J42" s="96">
        <v>21520</v>
      </c>
      <c r="K42" s="96">
        <v>21519</v>
      </c>
      <c r="L42" s="100" t="str">
        <f t="shared" ref="L42:L73" si="16">IF(ISERROR($K42/$I42*100),"x",$K42/$I42*100)</f>
        <v>x</v>
      </c>
      <c r="M42" s="158">
        <f t="shared" ref="M42:M72" si="17">IF(ISERROR($K42/$J42*100),"x",$K42/$J42*100)</f>
        <v>99.995353159851291</v>
      </c>
      <c r="N42" s="104">
        <f>$D42+$I42</f>
        <v>0</v>
      </c>
      <c r="O42" s="103">
        <f>$E42+$J42</f>
        <v>21535</v>
      </c>
      <c r="P42" s="103">
        <f>$F42+$K42</f>
        <v>21534</v>
      </c>
      <c r="Q42" s="97" t="str">
        <f t="shared" ref="Q42:Q73" si="18">IF(ISERROR($P42/$N42*100),"x",$P42/$N42*100)</f>
        <v>x</v>
      </c>
      <c r="R42" s="280">
        <f t="shared" ref="R42:R73" si="19">IF(ISERROR($P42/$O42*100),"x",$P42/$O42*100)</f>
        <v>99.995356396563722</v>
      </c>
      <c r="S42" s="212"/>
    </row>
    <row r="43" spans="1:20" x14ac:dyDescent="0.2">
      <c r="A43" s="11">
        <v>4112</v>
      </c>
      <c r="B43" s="18"/>
      <c r="C43" s="19" t="s">
        <v>48</v>
      </c>
      <c r="D43" s="107">
        <v>141810</v>
      </c>
      <c r="E43" s="118">
        <v>141810</v>
      </c>
      <c r="F43" s="118">
        <v>141810</v>
      </c>
      <c r="G43" s="109">
        <f t="shared" si="14"/>
        <v>100</v>
      </c>
      <c r="H43" s="110">
        <f t="shared" si="15"/>
        <v>100</v>
      </c>
      <c r="I43" s="107">
        <v>144401</v>
      </c>
      <c r="J43" s="118">
        <v>144401</v>
      </c>
      <c r="K43" s="118">
        <v>144401</v>
      </c>
      <c r="L43" s="111">
        <f t="shared" si="16"/>
        <v>100</v>
      </c>
      <c r="M43" s="239">
        <f t="shared" si="17"/>
        <v>100</v>
      </c>
      <c r="N43" s="113">
        <f t="shared" ref="N43:N51" si="20">$D43+$I43</f>
        <v>286211</v>
      </c>
      <c r="O43" s="114">
        <f t="shared" ref="O43:O51" si="21">$E43+$J43</f>
        <v>286211</v>
      </c>
      <c r="P43" s="103">
        <f t="shared" ref="P43:P50" si="22">$F43+$K43</f>
        <v>286211</v>
      </c>
      <c r="Q43" s="157">
        <f t="shared" si="18"/>
        <v>100</v>
      </c>
      <c r="R43" s="281">
        <f t="shared" si="19"/>
        <v>100</v>
      </c>
      <c r="S43" s="212"/>
    </row>
    <row r="44" spans="1:20" x14ac:dyDescent="0.2">
      <c r="A44" s="11">
        <v>4113</v>
      </c>
      <c r="B44" s="18"/>
      <c r="C44" s="19" t="s">
        <v>145</v>
      </c>
      <c r="D44" s="107">
        <v>0</v>
      </c>
      <c r="E44" s="118">
        <v>1955</v>
      </c>
      <c r="F44" s="118">
        <v>1955</v>
      </c>
      <c r="G44" s="109" t="str">
        <f t="shared" si="14"/>
        <v>x</v>
      </c>
      <c r="H44" s="110">
        <f t="shared" si="15"/>
        <v>100</v>
      </c>
      <c r="I44" s="107">
        <v>0</v>
      </c>
      <c r="J44" s="118">
        <v>0</v>
      </c>
      <c r="K44" s="118">
        <v>0</v>
      </c>
      <c r="L44" s="111" t="str">
        <f t="shared" si="16"/>
        <v>x</v>
      </c>
      <c r="M44" s="112" t="str">
        <f t="shared" si="17"/>
        <v>x</v>
      </c>
      <c r="N44" s="113">
        <f t="shared" si="20"/>
        <v>0</v>
      </c>
      <c r="O44" s="113">
        <f t="shared" si="21"/>
        <v>1955</v>
      </c>
      <c r="P44" s="103">
        <f>$F44+$K44</f>
        <v>1955</v>
      </c>
      <c r="Q44" s="157" t="str">
        <f t="shared" si="18"/>
        <v>x</v>
      </c>
      <c r="R44" s="281">
        <f t="shared" si="19"/>
        <v>100</v>
      </c>
      <c r="S44" s="212"/>
    </row>
    <row r="45" spans="1:20" x14ac:dyDescent="0.2">
      <c r="A45" s="11">
        <v>4116</v>
      </c>
      <c r="B45" s="18"/>
      <c r="C45" s="21" t="s">
        <v>49</v>
      </c>
      <c r="D45" s="107">
        <v>0</v>
      </c>
      <c r="E45" s="118">
        <v>104489</v>
      </c>
      <c r="F45" s="118">
        <v>104301</v>
      </c>
      <c r="G45" s="109" t="str">
        <f t="shared" si="14"/>
        <v>x</v>
      </c>
      <c r="H45" s="110">
        <f t="shared" si="15"/>
        <v>99.820076754490898</v>
      </c>
      <c r="I45" s="107">
        <v>13154</v>
      </c>
      <c r="J45" s="118">
        <v>164816</v>
      </c>
      <c r="K45" s="118">
        <v>150640</v>
      </c>
      <c r="L45" s="111">
        <f t="shared" si="16"/>
        <v>1145.2029800821042</v>
      </c>
      <c r="M45" s="112">
        <f t="shared" si="17"/>
        <v>91.398893311329005</v>
      </c>
      <c r="N45" s="113">
        <f t="shared" si="20"/>
        <v>13154</v>
      </c>
      <c r="O45" s="113">
        <f t="shared" si="21"/>
        <v>269305</v>
      </c>
      <c r="P45" s="103">
        <f t="shared" si="22"/>
        <v>254941</v>
      </c>
      <c r="Q45" s="157">
        <f t="shared" si="18"/>
        <v>1938.125285084385</v>
      </c>
      <c r="R45" s="281">
        <f t="shared" si="19"/>
        <v>94.666270585395736</v>
      </c>
      <c r="S45" s="212"/>
    </row>
    <row r="46" spans="1:20" x14ac:dyDescent="0.2">
      <c r="A46" s="11">
        <v>4122</v>
      </c>
      <c r="B46" s="18"/>
      <c r="C46" s="21" t="s">
        <v>47</v>
      </c>
      <c r="D46" s="107">
        <v>0</v>
      </c>
      <c r="E46" s="118">
        <v>235861</v>
      </c>
      <c r="F46" s="118">
        <v>235571</v>
      </c>
      <c r="G46" s="109" t="str">
        <f t="shared" si="14"/>
        <v>x</v>
      </c>
      <c r="H46" s="110">
        <f t="shared" si="15"/>
        <v>99.877046226379093</v>
      </c>
      <c r="I46" s="107">
        <v>0</v>
      </c>
      <c r="J46" s="118">
        <v>30956</v>
      </c>
      <c r="K46" s="118">
        <v>30129</v>
      </c>
      <c r="L46" s="111" t="s">
        <v>9</v>
      </c>
      <c r="M46" s="112">
        <f t="shared" si="17"/>
        <v>97.328466210104665</v>
      </c>
      <c r="N46" s="113">
        <f t="shared" si="20"/>
        <v>0</v>
      </c>
      <c r="O46" s="113">
        <f t="shared" si="21"/>
        <v>266817</v>
      </c>
      <c r="P46" s="103">
        <f>$F46+$K46</f>
        <v>265700</v>
      </c>
      <c r="Q46" s="157" t="s">
        <v>9</v>
      </c>
      <c r="R46" s="281">
        <f t="shared" si="19"/>
        <v>99.5813610077319</v>
      </c>
      <c r="S46" s="212"/>
    </row>
    <row r="47" spans="1:20" x14ac:dyDescent="0.2">
      <c r="A47" s="11">
        <v>4131</v>
      </c>
      <c r="B47" s="18"/>
      <c r="C47" s="21" t="s">
        <v>50</v>
      </c>
      <c r="D47" s="107">
        <v>0</v>
      </c>
      <c r="E47" s="118">
        <v>0</v>
      </c>
      <c r="F47" s="118">
        <v>0</v>
      </c>
      <c r="G47" s="109" t="str">
        <f t="shared" si="14"/>
        <v>x</v>
      </c>
      <c r="H47" s="110" t="str">
        <f t="shared" si="15"/>
        <v>x</v>
      </c>
      <c r="I47" s="107">
        <v>0</v>
      </c>
      <c r="J47" s="118">
        <v>0</v>
      </c>
      <c r="K47" s="118">
        <v>0</v>
      </c>
      <c r="L47" s="111" t="str">
        <f t="shared" si="16"/>
        <v>x</v>
      </c>
      <c r="M47" s="112" t="str">
        <f t="shared" si="17"/>
        <v>x</v>
      </c>
      <c r="N47" s="113">
        <f t="shared" si="20"/>
        <v>0</v>
      </c>
      <c r="O47" s="113">
        <f t="shared" si="21"/>
        <v>0</v>
      </c>
      <c r="P47" s="103">
        <v>0</v>
      </c>
      <c r="Q47" s="157" t="str">
        <f t="shared" si="18"/>
        <v>x</v>
      </c>
      <c r="R47" s="281" t="str">
        <f t="shared" si="19"/>
        <v>x</v>
      </c>
      <c r="S47" s="212"/>
    </row>
    <row r="48" spans="1:20" x14ac:dyDescent="0.2">
      <c r="A48" s="11">
        <v>4137</v>
      </c>
      <c r="B48" s="18"/>
      <c r="C48" s="21" t="s">
        <v>116</v>
      </c>
      <c r="D48" s="107">
        <v>2380</v>
      </c>
      <c r="E48" s="118">
        <v>32130</v>
      </c>
      <c r="F48" s="118">
        <v>31355</v>
      </c>
      <c r="G48" s="109">
        <f t="shared" si="14"/>
        <v>1317.4369747899159</v>
      </c>
      <c r="H48" s="110">
        <f t="shared" si="15"/>
        <v>97.5879240585123</v>
      </c>
      <c r="I48" s="107">
        <v>1534282</v>
      </c>
      <c r="J48" s="118">
        <v>1823459</v>
      </c>
      <c r="K48" s="118">
        <v>1799697</v>
      </c>
      <c r="L48" s="111">
        <f t="shared" si="16"/>
        <v>117.29897111482765</v>
      </c>
      <c r="M48" s="112">
        <f t="shared" si="17"/>
        <v>98.696872263099962</v>
      </c>
      <c r="N48" s="122" t="s">
        <v>148</v>
      </c>
      <c r="O48" s="122" t="s">
        <v>148</v>
      </c>
      <c r="P48" s="282" t="s">
        <v>148</v>
      </c>
      <c r="Q48" s="157" t="str">
        <f t="shared" si="18"/>
        <v>x</v>
      </c>
      <c r="R48" s="281" t="str">
        <f t="shared" si="19"/>
        <v>x</v>
      </c>
      <c r="S48" s="212"/>
      <c r="T48" s="28"/>
    </row>
    <row r="49" spans="1:20" x14ac:dyDescent="0.2">
      <c r="A49" s="11">
        <v>4213</v>
      </c>
      <c r="B49" s="18"/>
      <c r="C49" s="19" t="s">
        <v>51</v>
      </c>
      <c r="D49" s="107">
        <v>0</v>
      </c>
      <c r="E49" s="118">
        <v>0</v>
      </c>
      <c r="F49" s="118">
        <v>0</v>
      </c>
      <c r="G49" s="109" t="str">
        <f t="shared" si="14"/>
        <v>x</v>
      </c>
      <c r="H49" s="110" t="str">
        <f t="shared" si="15"/>
        <v>x</v>
      </c>
      <c r="I49" s="107">
        <v>0</v>
      </c>
      <c r="J49" s="118">
        <v>0</v>
      </c>
      <c r="K49" s="118">
        <v>0</v>
      </c>
      <c r="L49" s="111" t="str">
        <f t="shared" si="16"/>
        <v>x</v>
      </c>
      <c r="M49" s="112" t="str">
        <f t="shared" si="17"/>
        <v>x</v>
      </c>
      <c r="N49" s="113">
        <f t="shared" si="20"/>
        <v>0</v>
      </c>
      <c r="O49" s="113">
        <f t="shared" si="21"/>
        <v>0</v>
      </c>
      <c r="P49" s="103">
        <f t="shared" si="22"/>
        <v>0</v>
      </c>
      <c r="Q49" s="157" t="str">
        <f t="shared" si="18"/>
        <v>x</v>
      </c>
      <c r="R49" s="281" t="str">
        <f t="shared" si="19"/>
        <v>x</v>
      </c>
      <c r="S49" s="212"/>
    </row>
    <row r="50" spans="1:20" x14ac:dyDescent="0.2">
      <c r="A50" s="11">
        <v>4216</v>
      </c>
      <c r="B50" s="18"/>
      <c r="C50" s="21" t="s">
        <v>52</v>
      </c>
      <c r="D50" s="107">
        <v>0</v>
      </c>
      <c r="E50" s="118">
        <v>10046</v>
      </c>
      <c r="F50" s="118">
        <v>10044</v>
      </c>
      <c r="G50" s="109" t="str">
        <f t="shared" si="14"/>
        <v>x</v>
      </c>
      <c r="H50" s="110">
        <f t="shared" si="15"/>
        <v>99.980091578737813</v>
      </c>
      <c r="I50" s="107">
        <v>0</v>
      </c>
      <c r="J50" s="118">
        <v>21957</v>
      </c>
      <c r="K50" s="118">
        <v>21952</v>
      </c>
      <c r="L50" s="111" t="str">
        <f t="shared" si="16"/>
        <v>x</v>
      </c>
      <c r="M50" s="239">
        <f t="shared" si="17"/>
        <v>99.977228218791268</v>
      </c>
      <c r="N50" s="113">
        <f t="shared" si="20"/>
        <v>0</v>
      </c>
      <c r="O50" s="113">
        <f t="shared" si="21"/>
        <v>32003</v>
      </c>
      <c r="P50" s="103">
        <f t="shared" si="22"/>
        <v>31996</v>
      </c>
      <c r="Q50" s="157" t="str">
        <f t="shared" si="18"/>
        <v>x</v>
      </c>
      <c r="R50" s="281">
        <f t="shared" si="19"/>
        <v>99.978127050589009</v>
      </c>
      <c r="S50" s="212"/>
    </row>
    <row r="51" spans="1:20" ht="13.5" thickBot="1" x14ac:dyDescent="0.25">
      <c r="A51" s="11">
        <v>4222</v>
      </c>
      <c r="B51" s="18"/>
      <c r="C51" s="21" t="s">
        <v>146</v>
      </c>
      <c r="D51" s="107">
        <v>0</v>
      </c>
      <c r="E51" s="118">
        <v>4055</v>
      </c>
      <c r="F51" s="118">
        <v>4055</v>
      </c>
      <c r="G51" s="109" t="str">
        <f t="shared" si="14"/>
        <v>x</v>
      </c>
      <c r="H51" s="110">
        <f t="shared" si="15"/>
        <v>100</v>
      </c>
      <c r="I51" s="107">
        <v>0</v>
      </c>
      <c r="J51" s="118">
        <v>2080</v>
      </c>
      <c r="K51" s="118">
        <v>2080</v>
      </c>
      <c r="L51" s="111" t="str">
        <f t="shared" si="16"/>
        <v>x</v>
      </c>
      <c r="M51" s="239">
        <f t="shared" si="17"/>
        <v>100</v>
      </c>
      <c r="N51" s="113">
        <f t="shared" si="20"/>
        <v>0</v>
      </c>
      <c r="O51" s="113">
        <f t="shared" si="21"/>
        <v>6135</v>
      </c>
      <c r="P51" s="103">
        <f>$F51+$K51</f>
        <v>6135</v>
      </c>
      <c r="Q51" s="157" t="str">
        <f t="shared" si="18"/>
        <v>x</v>
      </c>
      <c r="R51" s="281">
        <f t="shared" si="19"/>
        <v>100</v>
      </c>
      <c r="S51" s="212"/>
    </row>
    <row r="52" spans="1:20" ht="26.1" customHeight="1" thickBot="1" x14ac:dyDescent="0.25">
      <c r="A52" s="354" t="s">
        <v>166</v>
      </c>
      <c r="B52" s="355"/>
      <c r="C52" s="356"/>
      <c r="D52" s="298">
        <f>D$38+D$40</f>
        <v>8334038</v>
      </c>
      <c r="E52" s="299">
        <f>E$38+E$40</f>
        <v>9029607</v>
      </c>
      <c r="F52" s="299">
        <f>F$38+F$40</f>
        <v>9082911</v>
      </c>
      <c r="G52" s="300">
        <f t="shared" si="14"/>
        <v>108.98571616784085</v>
      </c>
      <c r="H52" s="301">
        <f t="shared" si="15"/>
        <v>100.59032469519438</v>
      </c>
      <c r="I52" s="302">
        <f>I$38+I$40</f>
        <v>2924917</v>
      </c>
      <c r="J52" s="302">
        <f>J$38+J$40</f>
        <v>3413297</v>
      </c>
      <c r="K52" s="302">
        <f>K$38+K$40</f>
        <v>3469250</v>
      </c>
      <c r="L52" s="303">
        <f t="shared" si="16"/>
        <v>118.6102032980765</v>
      </c>
      <c r="M52" s="304">
        <f t="shared" si="17"/>
        <v>101.63926549608779</v>
      </c>
      <c r="N52" s="305">
        <f>N$38+N$40</f>
        <v>9722293</v>
      </c>
      <c r="O52" s="306">
        <f>O$38+O$40</f>
        <v>10587315</v>
      </c>
      <c r="P52" s="299">
        <v>10721109</v>
      </c>
      <c r="Q52" s="300">
        <f t="shared" si="18"/>
        <v>110.27346120920241</v>
      </c>
      <c r="R52" s="301">
        <f t="shared" si="19"/>
        <v>101.26371983831595</v>
      </c>
      <c r="S52" s="212"/>
      <c r="T52" s="28"/>
    </row>
    <row r="53" spans="1:20" ht="20.100000000000001" customHeight="1" thickBot="1" x14ac:dyDescent="0.25">
      <c r="A53" s="357" t="s">
        <v>150</v>
      </c>
      <c r="B53" s="358"/>
      <c r="C53" s="359"/>
      <c r="D53" s="71">
        <v>6969108</v>
      </c>
      <c r="E53" s="72">
        <f>7864208-34058</f>
        <v>7830150</v>
      </c>
      <c r="F53" s="72">
        <v>7440690</v>
      </c>
      <c r="G53" s="73">
        <f t="shared" si="14"/>
        <v>106.76674834139462</v>
      </c>
      <c r="H53" s="74">
        <f t="shared" si="15"/>
        <v>95.02614892435011</v>
      </c>
      <c r="I53" s="72">
        <v>2697723</v>
      </c>
      <c r="J53" s="72">
        <v>3216661</v>
      </c>
      <c r="K53" s="72">
        <v>2693297</v>
      </c>
      <c r="L53" s="75">
        <f t="shared" si="16"/>
        <v>99.8359357131922</v>
      </c>
      <c r="M53" s="76">
        <f t="shared" si="17"/>
        <v>83.729587917408764</v>
      </c>
      <c r="N53" s="77">
        <v>8130169</v>
      </c>
      <c r="O53" s="78">
        <v>9191222</v>
      </c>
      <c r="P53" s="78">
        <v>8302935</v>
      </c>
      <c r="Q53" s="79">
        <f t="shared" si="18"/>
        <v>102.12499887763711</v>
      </c>
      <c r="R53" s="74">
        <f t="shared" si="19"/>
        <v>90.335485314139959</v>
      </c>
      <c r="S53" s="212"/>
      <c r="T53" s="28"/>
    </row>
    <row r="54" spans="1:20" x14ac:dyDescent="0.2">
      <c r="A54" s="360" t="s">
        <v>167</v>
      </c>
      <c r="B54" s="361"/>
      <c r="C54" s="362"/>
      <c r="D54" s="80"/>
      <c r="E54" s="81"/>
      <c r="F54" s="81"/>
      <c r="G54" s="82"/>
      <c r="H54" s="83"/>
      <c r="I54" s="80"/>
      <c r="J54" s="84"/>
      <c r="K54" s="81"/>
      <c r="L54" s="85"/>
      <c r="M54" s="86"/>
      <c r="N54" s="87"/>
      <c r="O54" s="88"/>
      <c r="P54" s="89"/>
      <c r="Q54" s="90"/>
      <c r="R54" s="91"/>
      <c r="S54" s="212"/>
    </row>
    <row r="55" spans="1:20" x14ac:dyDescent="0.2">
      <c r="A55" s="92">
        <v>5011</v>
      </c>
      <c r="B55" s="93"/>
      <c r="C55" s="94" t="s">
        <v>64</v>
      </c>
      <c r="D55" s="95">
        <v>631013</v>
      </c>
      <c r="E55" s="96">
        <v>663719</v>
      </c>
      <c r="F55" s="96">
        <v>642096</v>
      </c>
      <c r="G55" s="97">
        <f t="shared" si="14"/>
        <v>101.75638219814806</v>
      </c>
      <c r="H55" s="98">
        <f t="shared" si="15"/>
        <v>96.742145395867823</v>
      </c>
      <c r="I55" s="99">
        <v>459433</v>
      </c>
      <c r="J55" s="96">
        <v>528189</v>
      </c>
      <c r="K55" s="96">
        <v>496222</v>
      </c>
      <c r="L55" s="100">
        <f t="shared" si="16"/>
        <v>108.00747878363113</v>
      </c>
      <c r="M55" s="101">
        <f t="shared" si="17"/>
        <v>93.947810348189748</v>
      </c>
      <c r="N55" s="102">
        <f>$D55+$I55</f>
        <v>1090446</v>
      </c>
      <c r="O55" s="103">
        <f>$E55+$J55</f>
        <v>1191908</v>
      </c>
      <c r="P55" s="104">
        <f>$F55+$K55</f>
        <v>1138318</v>
      </c>
      <c r="Q55" s="105">
        <f>IF(ISERROR($P55/$N55*100),"x",$P55/$N55*100)</f>
        <v>104.39013027696924</v>
      </c>
      <c r="R55" s="106">
        <f t="shared" si="19"/>
        <v>95.503847612399611</v>
      </c>
      <c r="S55" s="212"/>
    </row>
    <row r="56" spans="1:20" x14ac:dyDescent="0.2">
      <c r="A56" s="92" t="s">
        <v>53</v>
      </c>
      <c r="B56" s="93"/>
      <c r="C56" s="94" t="s">
        <v>65</v>
      </c>
      <c r="D56" s="107">
        <v>23321</v>
      </c>
      <c r="E56" s="108">
        <v>28335</v>
      </c>
      <c r="F56" s="108">
        <v>23472</v>
      </c>
      <c r="G56" s="109">
        <f t="shared" si="14"/>
        <v>100.64748509926676</v>
      </c>
      <c r="H56" s="110">
        <f t="shared" si="15"/>
        <v>82.837480148226575</v>
      </c>
      <c r="I56" s="107">
        <v>85277</v>
      </c>
      <c r="J56" s="108">
        <v>102681</v>
      </c>
      <c r="K56" s="108">
        <v>94043</v>
      </c>
      <c r="L56" s="111">
        <f t="shared" si="16"/>
        <v>110.27944228807299</v>
      </c>
      <c r="M56" s="112">
        <f t="shared" si="17"/>
        <v>91.587538103446605</v>
      </c>
      <c r="N56" s="113">
        <f t="shared" ref="N56:N74" si="23">$D56+$I56</f>
        <v>108598</v>
      </c>
      <c r="O56" s="113">
        <f t="shared" ref="O56:O74" si="24">$E56+$J56</f>
        <v>131016</v>
      </c>
      <c r="P56" s="114">
        <f t="shared" ref="P56:P74" si="25">$F56+$K56</f>
        <v>117515</v>
      </c>
      <c r="Q56" s="109">
        <f t="shared" si="18"/>
        <v>108.21101677747289</v>
      </c>
      <c r="R56" s="110">
        <f t="shared" si="19"/>
        <v>89.695151737192404</v>
      </c>
      <c r="S56" s="212"/>
    </row>
    <row r="57" spans="1:20" x14ac:dyDescent="0.2">
      <c r="A57" s="92" t="s">
        <v>54</v>
      </c>
      <c r="B57" s="93"/>
      <c r="C57" s="115" t="s">
        <v>76</v>
      </c>
      <c r="D57" s="116">
        <v>227586</v>
      </c>
      <c r="E57" s="117">
        <v>239895</v>
      </c>
      <c r="F57" s="117">
        <v>231464</v>
      </c>
      <c r="G57" s="109">
        <f t="shared" si="14"/>
        <v>101.70397124603447</v>
      </c>
      <c r="H57" s="110">
        <f t="shared" si="15"/>
        <v>96.48554575960317</v>
      </c>
      <c r="I57" s="116">
        <v>182636</v>
      </c>
      <c r="J57" s="117">
        <v>20589</v>
      </c>
      <c r="K57" s="117">
        <v>193645</v>
      </c>
      <c r="L57" s="111">
        <f t="shared" si="16"/>
        <v>106.02783679011804</v>
      </c>
      <c r="M57" s="112">
        <f t="shared" si="17"/>
        <v>940.52649473019562</v>
      </c>
      <c r="N57" s="113">
        <f t="shared" si="23"/>
        <v>410222</v>
      </c>
      <c r="O57" s="113">
        <f t="shared" si="24"/>
        <v>260484</v>
      </c>
      <c r="P57" s="114">
        <f t="shared" si="25"/>
        <v>425109</v>
      </c>
      <c r="Q57" s="109">
        <f t="shared" si="18"/>
        <v>103.62901063326686</v>
      </c>
      <c r="R57" s="110">
        <f t="shared" si="19"/>
        <v>163.1996590961441</v>
      </c>
      <c r="S57" s="212" t="s">
        <v>0</v>
      </c>
    </row>
    <row r="58" spans="1:20" x14ac:dyDescent="0.2">
      <c r="A58" s="92" t="s">
        <v>77</v>
      </c>
      <c r="B58" s="93"/>
      <c r="C58" s="94" t="s">
        <v>66</v>
      </c>
      <c r="D58" s="107">
        <v>57221</v>
      </c>
      <c r="E58" s="118">
        <v>59426</v>
      </c>
      <c r="F58" s="118">
        <v>52821</v>
      </c>
      <c r="G58" s="109">
        <f t="shared" si="14"/>
        <v>92.310515370231201</v>
      </c>
      <c r="H58" s="110">
        <f t="shared" si="15"/>
        <v>88.885336384747418</v>
      </c>
      <c r="I58" s="107">
        <v>58130</v>
      </c>
      <c r="J58" s="118">
        <v>84059</v>
      </c>
      <c r="K58" s="118">
        <v>64715</v>
      </c>
      <c r="L58" s="111">
        <f t="shared" si="16"/>
        <v>111.32805780147945</v>
      </c>
      <c r="M58" s="112">
        <f t="shared" si="17"/>
        <v>76.987592048442167</v>
      </c>
      <c r="N58" s="113">
        <f t="shared" si="23"/>
        <v>115351</v>
      </c>
      <c r="O58" s="113">
        <f t="shared" si="24"/>
        <v>143485</v>
      </c>
      <c r="P58" s="114">
        <f t="shared" si="25"/>
        <v>117536</v>
      </c>
      <c r="Q58" s="109">
        <f t="shared" si="18"/>
        <v>101.8942185156609</v>
      </c>
      <c r="R58" s="110">
        <f t="shared" si="19"/>
        <v>81.915182771718293</v>
      </c>
      <c r="S58" s="212"/>
    </row>
    <row r="59" spans="1:20" x14ac:dyDescent="0.2">
      <c r="A59" s="92">
        <v>5141</v>
      </c>
      <c r="B59" s="93"/>
      <c r="C59" s="94" t="s">
        <v>67</v>
      </c>
      <c r="D59" s="119">
        <v>37110</v>
      </c>
      <c r="E59" s="118">
        <v>34110</v>
      </c>
      <c r="F59" s="118">
        <v>32432</v>
      </c>
      <c r="G59" s="109">
        <f t="shared" si="14"/>
        <v>87.394233360280253</v>
      </c>
      <c r="H59" s="110">
        <f t="shared" si="15"/>
        <v>95.08062151861624</v>
      </c>
      <c r="I59" s="107">
        <v>1493</v>
      </c>
      <c r="J59" s="118">
        <v>1416</v>
      </c>
      <c r="K59" s="118">
        <v>1007</v>
      </c>
      <c r="L59" s="111">
        <f t="shared" si="16"/>
        <v>67.448091091761555</v>
      </c>
      <c r="M59" s="112">
        <f t="shared" si="17"/>
        <v>71.115819209039543</v>
      </c>
      <c r="N59" s="113">
        <f t="shared" si="23"/>
        <v>38603</v>
      </c>
      <c r="O59" s="113">
        <f t="shared" si="24"/>
        <v>35526</v>
      </c>
      <c r="P59" s="114">
        <f t="shared" si="25"/>
        <v>33439</v>
      </c>
      <c r="Q59" s="109">
        <f t="shared" si="18"/>
        <v>86.622801336683679</v>
      </c>
      <c r="R59" s="110">
        <f t="shared" si="19"/>
        <v>94.125429263074935</v>
      </c>
      <c r="S59" s="212"/>
    </row>
    <row r="60" spans="1:20" x14ac:dyDescent="0.2">
      <c r="A60" s="92" t="s">
        <v>55</v>
      </c>
      <c r="B60" s="93"/>
      <c r="C60" s="94" t="s">
        <v>68</v>
      </c>
      <c r="D60" s="107">
        <v>90866</v>
      </c>
      <c r="E60" s="118">
        <v>88288</v>
      </c>
      <c r="F60" s="118">
        <v>74824</v>
      </c>
      <c r="G60" s="109">
        <f t="shared" si="14"/>
        <v>82.345431734642219</v>
      </c>
      <c r="H60" s="110">
        <f t="shared" si="15"/>
        <v>84.749909387459226</v>
      </c>
      <c r="I60" s="107">
        <v>284647</v>
      </c>
      <c r="J60" s="118">
        <v>287524</v>
      </c>
      <c r="K60" s="118">
        <v>240084</v>
      </c>
      <c r="L60" s="111">
        <f t="shared" si="16"/>
        <v>84.344468763064427</v>
      </c>
      <c r="M60" s="112">
        <f t="shared" si="17"/>
        <v>83.500507783698055</v>
      </c>
      <c r="N60" s="113">
        <f t="shared" si="23"/>
        <v>375513</v>
      </c>
      <c r="O60" s="113">
        <f t="shared" si="24"/>
        <v>375812</v>
      </c>
      <c r="P60" s="114">
        <f t="shared" si="25"/>
        <v>314908</v>
      </c>
      <c r="Q60" s="109">
        <f t="shared" si="18"/>
        <v>83.860745167277827</v>
      </c>
      <c r="R60" s="110">
        <f t="shared" si="19"/>
        <v>83.794024671910421</v>
      </c>
      <c r="S60" s="212"/>
    </row>
    <row r="61" spans="1:20" x14ac:dyDescent="0.2">
      <c r="A61" s="92" t="s">
        <v>56</v>
      </c>
      <c r="B61" s="93"/>
      <c r="C61" s="115" t="s">
        <v>69</v>
      </c>
      <c r="D61" s="107">
        <v>649012</v>
      </c>
      <c r="E61" s="118">
        <v>680650</v>
      </c>
      <c r="F61" s="118">
        <v>637510</v>
      </c>
      <c r="G61" s="109">
        <f t="shared" si="14"/>
        <v>98.227767745434605</v>
      </c>
      <c r="H61" s="110">
        <f t="shared" si="15"/>
        <v>93.661940791890103</v>
      </c>
      <c r="I61" s="107">
        <v>405835</v>
      </c>
      <c r="J61" s="118">
        <v>468363</v>
      </c>
      <c r="K61" s="118">
        <v>362272</v>
      </c>
      <c r="L61" s="111">
        <f t="shared" si="16"/>
        <v>89.265834637229418</v>
      </c>
      <c r="M61" s="112">
        <f t="shared" si="17"/>
        <v>77.348552298110647</v>
      </c>
      <c r="N61" s="113">
        <f t="shared" si="23"/>
        <v>1054847</v>
      </c>
      <c r="O61" s="113">
        <f t="shared" si="24"/>
        <v>1149013</v>
      </c>
      <c r="P61" s="114">
        <f t="shared" si="25"/>
        <v>999782</v>
      </c>
      <c r="Q61" s="109">
        <f t="shared" si="18"/>
        <v>94.779811669370062</v>
      </c>
      <c r="R61" s="110">
        <f t="shared" si="19"/>
        <v>87.012244421951706</v>
      </c>
      <c r="S61" s="212"/>
    </row>
    <row r="62" spans="1:20" x14ac:dyDescent="0.2">
      <c r="A62" s="92" t="s">
        <v>57</v>
      </c>
      <c r="B62" s="93"/>
      <c r="C62" s="120" t="s">
        <v>70</v>
      </c>
      <c r="D62" s="107">
        <v>308899</v>
      </c>
      <c r="E62" s="118">
        <v>362155</v>
      </c>
      <c r="F62" s="118">
        <v>342963</v>
      </c>
      <c r="G62" s="109">
        <f t="shared" si="14"/>
        <v>111.02755269521754</v>
      </c>
      <c r="H62" s="110">
        <f t="shared" si="15"/>
        <v>94.700611616573013</v>
      </c>
      <c r="I62" s="107">
        <v>449490</v>
      </c>
      <c r="J62" s="118">
        <v>653877</v>
      </c>
      <c r="K62" s="118">
        <v>507628</v>
      </c>
      <c r="L62" s="111">
        <f t="shared" si="16"/>
        <v>112.93421433179827</v>
      </c>
      <c r="M62" s="112">
        <f t="shared" si="17"/>
        <v>77.633561052002136</v>
      </c>
      <c r="N62" s="113">
        <f t="shared" si="23"/>
        <v>758389</v>
      </c>
      <c r="O62" s="113">
        <f t="shared" si="24"/>
        <v>1016032</v>
      </c>
      <c r="P62" s="114">
        <f t="shared" si="25"/>
        <v>850591</v>
      </c>
      <c r="Q62" s="109">
        <f t="shared" si="18"/>
        <v>112.15761304554786</v>
      </c>
      <c r="R62" s="110">
        <f t="shared" si="19"/>
        <v>83.716949859846935</v>
      </c>
      <c r="S62" s="212"/>
    </row>
    <row r="63" spans="1:20" x14ac:dyDescent="0.2">
      <c r="A63" s="92">
        <v>5193</v>
      </c>
      <c r="B63" s="93"/>
      <c r="C63" s="115" t="s">
        <v>71</v>
      </c>
      <c r="D63" s="107">
        <v>1228613</v>
      </c>
      <c r="E63" s="118">
        <v>1284994</v>
      </c>
      <c r="F63" s="118">
        <v>1284932</v>
      </c>
      <c r="G63" s="109">
        <f t="shared" si="14"/>
        <v>104.58394954310266</v>
      </c>
      <c r="H63" s="110">
        <f t="shared" si="15"/>
        <v>99.995175074747436</v>
      </c>
      <c r="I63" s="107">
        <v>0</v>
      </c>
      <c r="J63" s="118">
        <v>0</v>
      </c>
      <c r="K63" s="118">
        <v>0</v>
      </c>
      <c r="L63" s="111" t="str">
        <f t="shared" si="16"/>
        <v>x</v>
      </c>
      <c r="M63" s="112" t="str">
        <f t="shared" si="17"/>
        <v>x</v>
      </c>
      <c r="N63" s="113">
        <f t="shared" si="23"/>
        <v>1228613</v>
      </c>
      <c r="O63" s="113">
        <f t="shared" si="24"/>
        <v>1284994</v>
      </c>
      <c r="P63" s="114">
        <f t="shared" si="25"/>
        <v>1284932</v>
      </c>
      <c r="Q63" s="109">
        <f t="shared" si="18"/>
        <v>104.58394954310266</v>
      </c>
      <c r="R63" s="110">
        <f t="shared" si="19"/>
        <v>99.995175074747436</v>
      </c>
      <c r="S63" s="212"/>
    </row>
    <row r="64" spans="1:20" x14ac:dyDescent="0.2">
      <c r="A64" s="92" t="s">
        <v>58</v>
      </c>
      <c r="B64" s="93"/>
      <c r="C64" s="115" t="s">
        <v>78</v>
      </c>
      <c r="D64" s="107">
        <v>311764</v>
      </c>
      <c r="E64" s="118">
        <v>316088</v>
      </c>
      <c r="F64" s="118">
        <v>315825</v>
      </c>
      <c r="G64" s="109">
        <f t="shared" si="14"/>
        <v>101.3025878549159</v>
      </c>
      <c r="H64" s="110">
        <f t="shared" si="15"/>
        <v>99.9167953228215</v>
      </c>
      <c r="I64" s="107">
        <v>0</v>
      </c>
      <c r="J64" s="118">
        <v>1097</v>
      </c>
      <c r="K64" s="118">
        <v>1065</v>
      </c>
      <c r="L64" s="111" t="s">
        <v>9</v>
      </c>
      <c r="M64" s="112">
        <f t="shared" si="17"/>
        <v>97.082953509571553</v>
      </c>
      <c r="N64" s="113">
        <f t="shared" si="23"/>
        <v>311764</v>
      </c>
      <c r="O64" s="113">
        <f>$E64+$J64</f>
        <v>317185</v>
      </c>
      <c r="P64" s="114">
        <f t="shared" si="25"/>
        <v>316890</v>
      </c>
      <c r="Q64" s="109">
        <f t="shared" si="18"/>
        <v>101.64419240194506</v>
      </c>
      <c r="R64" s="110">
        <f t="shared" si="19"/>
        <v>99.90699434084209</v>
      </c>
      <c r="S64" s="212"/>
    </row>
    <row r="65" spans="1:20" x14ac:dyDescent="0.2">
      <c r="A65" s="92" t="s">
        <v>59</v>
      </c>
      <c r="B65" s="93"/>
      <c r="C65" s="94" t="s">
        <v>79</v>
      </c>
      <c r="D65" s="107">
        <v>193960</v>
      </c>
      <c r="E65" s="118">
        <v>357706</v>
      </c>
      <c r="F65" s="118">
        <v>356966</v>
      </c>
      <c r="G65" s="109">
        <f t="shared" si="14"/>
        <v>184.04103938956487</v>
      </c>
      <c r="H65" s="110">
        <f t="shared" si="15"/>
        <v>99.793126198610025</v>
      </c>
      <c r="I65" s="107">
        <v>7234</v>
      </c>
      <c r="J65" s="118">
        <v>20120</v>
      </c>
      <c r="K65" s="118">
        <v>18763</v>
      </c>
      <c r="L65" s="111">
        <f t="shared" si="16"/>
        <v>259.37240807298866</v>
      </c>
      <c r="M65" s="112">
        <f t="shared" si="17"/>
        <v>93.255467196819083</v>
      </c>
      <c r="N65" s="113">
        <f t="shared" si="23"/>
        <v>201194</v>
      </c>
      <c r="O65" s="113">
        <f t="shared" si="24"/>
        <v>377826</v>
      </c>
      <c r="P65" s="114">
        <f t="shared" si="25"/>
        <v>375729</v>
      </c>
      <c r="Q65" s="109">
        <f t="shared" si="18"/>
        <v>186.7496048589918</v>
      </c>
      <c r="R65" s="110">
        <f t="shared" si="19"/>
        <v>99.444982611043173</v>
      </c>
      <c r="S65" s="212"/>
    </row>
    <row r="66" spans="1:20" x14ac:dyDescent="0.2">
      <c r="A66" s="92" t="s">
        <v>60</v>
      </c>
      <c r="B66" s="93"/>
      <c r="C66" s="94" t="s">
        <v>80</v>
      </c>
      <c r="D66" s="107">
        <v>902065</v>
      </c>
      <c r="E66" s="118">
        <v>1366973</v>
      </c>
      <c r="F66" s="118">
        <v>1365898</v>
      </c>
      <c r="G66" s="109">
        <f t="shared" si="14"/>
        <v>151.41902191083793</v>
      </c>
      <c r="H66" s="110">
        <f t="shared" si="15"/>
        <v>99.921359090486789</v>
      </c>
      <c r="I66" s="107">
        <v>443209</v>
      </c>
      <c r="J66" s="118">
        <v>562324</v>
      </c>
      <c r="K66" s="118">
        <v>558317</v>
      </c>
      <c r="L66" s="111">
        <f t="shared" si="16"/>
        <v>125.9714942611725</v>
      </c>
      <c r="M66" s="112">
        <f t="shared" si="17"/>
        <v>99.287421486545128</v>
      </c>
      <c r="N66" s="113">
        <f t="shared" si="23"/>
        <v>1345274</v>
      </c>
      <c r="O66" s="113">
        <f t="shared" si="24"/>
        <v>1929297</v>
      </c>
      <c r="P66" s="114">
        <f t="shared" si="25"/>
        <v>1924215</v>
      </c>
      <c r="Q66" s="109">
        <f t="shared" si="18"/>
        <v>143.03517350368773</v>
      </c>
      <c r="R66" s="110">
        <f t="shared" si="19"/>
        <v>99.736587990340524</v>
      </c>
      <c r="S66" s="212"/>
    </row>
    <row r="67" spans="1:20" x14ac:dyDescent="0.2">
      <c r="A67" s="92">
        <v>5347</v>
      </c>
      <c r="B67" s="93"/>
      <c r="C67" s="121" t="s">
        <v>117</v>
      </c>
      <c r="D67" s="107">
        <v>1534282</v>
      </c>
      <c r="E67" s="118">
        <v>1823459</v>
      </c>
      <c r="F67" s="118">
        <v>1799697</v>
      </c>
      <c r="G67" s="109">
        <f t="shared" si="14"/>
        <v>117.29897111482765</v>
      </c>
      <c r="H67" s="110">
        <f t="shared" si="15"/>
        <v>98.696872263099962</v>
      </c>
      <c r="I67" s="107">
        <v>2380</v>
      </c>
      <c r="J67" s="118">
        <v>32130</v>
      </c>
      <c r="K67" s="118">
        <v>31355</v>
      </c>
      <c r="L67" s="111">
        <f t="shared" si="16"/>
        <v>1317.4369747899159</v>
      </c>
      <c r="M67" s="112">
        <f t="shared" si="17"/>
        <v>97.5879240585123</v>
      </c>
      <c r="N67" s="122" t="s">
        <v>148</v>
      </c>
      <c r="O67" s="122" t="s">
        <v>148</v>
      </c>
      <c r="P67" s="123" t="s">
        <v>148</v>
      </c>
      <c r="Q67" s="109" t="str">
        <f t="shared" si="18"/>
        <v>x</v>
      </c>
      <c r="R67" s="110" t="str">
        <f t="shared" si="19"/>
        <v>x</v>
      </c>
      <c r="S67" s="212"/>
      <c r="T67" s="28"/>
    </row>
    <row r="68" spans="1:20" x14ac:dyDescent="0.2">
      <c r="A68" s="92">
        <v>5362</v>
      </c>
      <c r="B68" s="93"/>
      <c r="C68" s="94" t="s">
        <v>72</v>
      </c>
      <c r="D68" s="107">
        <v>20939</v>
      </c>
      <c r="E68" s="118">
        <v>22885</v>
      </c>
      <c r="F68" s="118">
        <v>17718</v>
      </c>
      <c r="G68" s="109">
        <f t="shared" si="14"/>
        <v>84.617221452791441</v>
      </c>
      <c r="H68" s="110">
        <f t="shared" si="15"/>
        <v>77.421892069040851</v>
      </c>
      <c r="I68" s="107">
        <v>15345</v>
      </c>
      <c r="J68" s="118">
        <v>16142</v>
      </c>
      <c r="K68" s="118">
        <v>10339</v>
      </c>
      <c r="L68" s="111">
        <f t="shared" si="16"/>
        <v>67.376995764092541</v>
      </c>
      <c r="M68" s="112">
        <f t="shared" si="17"/>
        <v>64.050303555941028</v>
      </c>
      <c r="N68" s="113">
        <f t="shared" si="23"/>
        <v>36284</v>
      </c>
      <c r="O68" s="113">
        <f t="shared" si="24"/>
        <v>39027</v>
      </c>
      <c r="P68" s="114">
        <f t="shared" si="25"/>
        <v>28057</v>
      </c>
      <c r="Q68" s="109">
        <f t="shared" si="18"/>
        <v>77.326094146180139</v>
      </c>
      <c r="R68" s="110">
        <f t="shared" si="19"/>
        <v>71.891254772337092</v>
      </c>
      <c r="S68" s="212"/>
    </row>
    <row r="69" spans="1:20" x14ac:dyDescent="0.2">
      <c r="A69" s="92">
        <v>5363</v>
      </c>
      <c r="B69" s="93"/>
      <c r="C69" s="94" t="s">
        <v>73</v>
      </c>
      <c r="D69" s="124">
        <v>0</v>
      </c>
      <c r="E69" s="118">
        <v>14</v>
      </c>
      <c r="F69" s="118">
        <v>13</v>
      </c>
      <c r="G69" s="109" t="str">
        <f t="shared" si="14"/>
        <v>x</v>
      </c>
      <c r="H69" s="110">
        <f t="shared" si="15"/>
        <v>92.857142857142861</v>
      </c>
      <c r="I69" s="107">
        <v>6</v>
      </c>
      <c r="J69" s="118">
        <v>140</v>
      </c>
      <c r="K69" s="118">
        <v>128</v>
      </c>
      <c r="L69" s="111" t="s">
        <v>9</v>
      </c>
      <c r="M69" s="112">
        <f t="shared" si="17"/>
        <v>91.428571428571431</v>
      </c>
      <c r="N69" s="113">
        <f t="shared" si="23"/>
        <v>6</v>
      </c>
      <c r="O69" s="113">
        <f t="shared" si="24"/>
        <v>154</v>
      </c>
      <c r="P69" s="104">
        <f t="shared" si="25"/>
        <v>141</v>
      </c>
      <c r="Q69" s="109" t="s">
        <v>9</v>
      </c>
      <c r="R69" s="110">
        <f t="shared" si="19"/>
        <v>91.558441558441558</v>
      </c>
      <c r="S69" s="212"/>
    </row>
    <row r="70" spans="1:20" x14ac:dyDescent="0.2">
      <c r="A70" s="92" t="s">
        <v>61</v>
      </c>
      <c r="B70" s="93"/>
      <c r="C70" s="115" t="s">
        <v>74</v>
      </c>
      <c r="D70" s="107">
        <v>5226</v>
      </c>
      <c r="E70" s="118">
        <v>5073</v>
      </c>
      <c r="F70" s="118">
        <v>3767</v>
      </c>
      <c r="G70" s="109">
        <f t="shared" si="14"/>
        <v>72.081898201301186</v>
      </c>
      <c r="H70" s="110">
        <f t="shared" si="15"/>
        <v>74.25586438005125</v>
      </c>
      <c r="I70" s="107">
        <v>4021</v>
      </c>
      <c r="J70" s="118">
        <v>4584</v>
      </c>
      <c r="K70" s="118">
        <v>2783</v>
      </c>
      <c r="L70" s="111">
        <f t="shared" si="16"/>
        <v>69.211638895797066</v>
      </c>
      <c r="M70" s="112">
        <f t="shared" si="17"/>
        <v>60.711169284467715</v>
      </c>
      <c r="N70" s="113">
        <f t="shared" si="23"/>
        <v>9247</v>
      </c>
      <c r="O70" s="113">
        <f t="shared" si="24"/>
        <v>9657</v>
      </c>
      <c r="P70" s="114">
        <f t="shared" si="25"/>
        <v>6550</v>
      </c>
      <c r="Q70" s="109">
        <f t="shared" si="18"/>
        <v>70.833783929923229</v>
      </c>
      <c r="R70" s="110">
        <f t="shared" si="19"/>
        <v>67.82644713679197</v>
      </c>
      <c r="S70" s="212"/>
    </row>
    <row r="71" spans="1:20" x14ac:dyDescent="0.2">
      <c r="A71" s="92" t="s">
        <v>62</v>
      </c>
      <c r="B71" s="93"/>
      <c r="C71" s="94" t="s">
        <v>81</v>
      </c>
      <c r="D71" s="107">
        <v>21420</v>
      </c>
      <c r="E71" s="118">
        <v>22722</v>
      </c>
      <c r="F71" s="118">
        <v>19722</v>
      </c>
      <c r="G71" s="109">
        <f>IF(ISERROR($F71/$D71*100),"x",$F71/$D71*100)</f>
        <v>92.072829131652654</v>
      </c>
      <c r="H71" s="110">
        <f t="shared" si="15"/>
        <v>86.796936889358335</v>
      </c>
      <c r="I71" s="107">
        <v>29250</v>
      </c>
      <c r="J71" s="118">
        <v>30865</v>
      </c>
      <c r="K71" s="118">
        <v>25830</v>
      </c>
      <c r="L71" s="111">
        <f t="shared" si="16"/>
        <v>88.307692307692307</v>
      </c>
      <c r="M71" s="112">
        <f t="shared" si="17"/>
        <v>83.687024137372418</v>
      </c>
      <c r="N71" s="113">
        <f t="shared" si="23"/>
        <v>50670</v>
      </c>
      <c r="O71" s="113">
        <f t="shared" si="24"/>
        <v>53587</v>
      </c>
      <c r="P71" s="114">
        <f t="shared" si="25"/>
        <v>45552</v>
      </c>
      <c r="Q71" s="109">
        <f t="shared" si="18"/>
        <v>89.899348727057429</v>
      </c>
      <c r="R71" s="110">
        <f t="shared" si="19"/>
        <v>85.00569167895199</v>
      </c>
      <c r="S71" s="212"/>
    </row>
    <row r="72" spans="1:20" x14ac:dyDescent="0.2">
      <c r="A72" s="92" t="s">
        <v>63</v>
      </c>
      <c r="B72" s="93"/>
      <c r="C72" s="94" t="s">
        <v>75</v>
      </c>
      <c r="D72" s="107">
        <v>1060</v>
      </c>
      <c r="E72" s="118">
        <v>1838</v>
      </c>
      <c r="F72" s="118">
        <v>1578</v>
      </c>
      <c r="G72" s="109">
        <f>IF(ISERROR($F72/$D72*100),"x",$F72/$D72*100)</f>
        <v>148.8679245283019</v>
      </c>
      <c r="H72" s="110">
        <f t="shared" si="15"/>
        <v>85.854189336235038</v>
      </c>
      <c r="I72" s="107">
        <v>9015</v>
      </c>
      <c r="J72" s="118">
        <v>8356</v>
      </c>
      <c r="K72" s="118">
        <v>648</v>
      </c>
      <c r="L72" s="111">
        <f t="shared" si="16"/>
        <v>7.1880199667221296</v>
      </c>
      <c r="M72" s="112">
        <f t="shared" si="17"/>
        <v>7.7549066539013891</v>
      </c>
      <c r="N72" s="113">
        <f t="shared" si="23"/>
        <v>10075</v>
      </c>
      <c r="O72" s="113">
        <f t="shared" si="24"/>
        <v>10194</v>
      </c>
      <c r="P72" s="114">
        <f t="shared" si="25"/>
        <v>2226</v>
      </c>
      <c r="Q72" s="109">
        <f t="shared" si="18"/>
        <v>22.094292803970223</v>
      </c>
      <c r="R72" s="110">
        <f t="shared" si="19"/>
        <v>21.83637433784579</v>
      </c>
      <c r="S72" s="212"/>
    </row>
    <row r="73" spans="1:20" x14ac:dyDescent="0.2">
      <c r="A73" s="92">
        <v>5901</v>
      </c>
      <c r="B73" s="93"/>
      <c r="C73" s="115" t="s">
        <v>82</v>
      </c>
      <c r="D73" s="125">
        <v>357457</v>
      </c>
      <c r="E73" s="126">
        <v>208203</v>
      </c>
      <c r="F73" s="127">
        <v>0</v>
      </c>
      <c r="G73" s="109">
        <f t="shared" si="14"/>
        <v>0</v>
      </c>
      <c r="H73" s="110">
        <f t="shared" si="15"/>
        <v>0</v>
      </c>
      <c r="I73" s="128">
        <v>153550</v>
      </c>
      <c r="J73" s="129">
        <v>105345</v>
      </c>
      <c r="K73" s="127">
        <v>0</v>
      </c>
      <c r="L73" s="111">
        <f t="shared" si="16"/>
        <v>0</v>
      </c>
      <c r="M73" s="112">
        <f>IF(ISERROR($K73/$J73*100),"x",$K73/$J73*100)</f>
        <v>0</v>
      </c>
      <c r="N73" s="113">
        <f t="shared" si="23"/>
        <v>511007</v>
      </c>
      <c r="O73" s="113">
        <f t="shared" si="24"/>
        <v>313548</v>
      </c>
      <c r="P73" s="114">
        <f t="shared" si="25"/>
        <v>0</v>
      </c>
      <c r="Q73" s="109">
        <f t="shared" si="18"/>
        <v>0</v>
      </c>
      <c r="R73" s="110">
        <f t="shared" si="19"/>
        <v>0</v>
      </c>
      <c r="S73" s="212"/>
    </row>
    <row r="74" spans="1:20" ht="13.5" thickBot="1" x14ac:dyDescent="0.25">
      <c r="A74" s="130">
        <v>5909</v>
      </c>
      <c r="B74" s="131"/>
      <c r="C74" s="132" t="s">
        <v>83</v>
      </c>
      <c r="D74" s="133">
        <v>324986</v>
      </c>
      <c r="E74" s="134">
        <v>25045</v>
      </c>
      <c r="F74" s="134">
        <v>748</v>
      </c>
      <c r="G74" s="135">
        <f>IF(ISERROR($F74/$D74*100),"x",$F74/$D74*100)</f>
        <v>0.23016376090046956</v>
      </c>
      <c r="H74" s="136">
        <f>IF(ISERROR($F74/$E74*100),"x",$F74/$E74*100)</f>
        <v>2.9866240766620082</v>
      </c>
      <c r="I74" s="137">
        <v>71120</v>
      </c>
      <c r="J74" s="138">
        <v>60714</v>
      </c>
      <c r="K74" s="134">
        <v>48953</v>
      </c>
      <c r="L74" s="139">
        <f>IF(ISERROR($K74/$I74*100),"x",$K74/$I74*100)</f>
        <v>68.83155230596175</v>
      </c>
      <c r="M74" s="140">
        <f>IF(ISERROR($K74/$J74*100),"x",$K74/$J74*100)</f>
        <v>80.628850018117731</v>
      </c>
      <c r="N74" s="141">
        <f t="shared" si="23"/>
        <v>396106</v>
      </c>
      <c r="O74" s="141">
        <f t="shared" si="24"/>
        <v>85759</v>
      </c>
      <c r="P74" s="141">
        <f t="shared" si="25"/>
        <v>49701</v>
      </c>
      <c r="Q74" s="135">
        <f>IF(ISERROR($P74/$N74*100),"x",$P74/$N74*100)</f>
        <v>12.547398928569626</v>
      </c>
      <c r="R74" s="136">
        <f>IF(ISERROR($P74/$O74*100),"x",$P74/$O74*100)</f>
        <v>57.95426719061556</v>
      </c>
      <c r="S74" s="212"/>
    </row>
    <row r="75" spans="1:20" ht="20.100000000000001" customHeight="1" thickBot="1" x14ac:dyDescent="0.25">
      <c r="A75" s="371" t="s">
        <v>10</v>
      </c>
      <c r="B75" s="372"/>
      <c r="C75" s="373"/>
      <c r="D75" s="142">
        <v>2904181</v>
      </c>
      <c r="E75" s="143">
        <v>1503104</v>
      </c>
      <c r="F75" s="143">
        <v>1395828</v>
      </c>
      <c r="G75" s="144">
        <f>IF(ISERROR($F75/$D75*100),"x",$F75/$D75*100)</f>
        <v>48.062706835421068</v>
      </c>
      <c r="H75" s="145">
        <f>IF(ISERROR($F75/$E75*100),"x",$F75/$E75*100)</f>
        <v>92.863035425359783</v>
      </c>
      <c r="I75" s="142">
        <v>748783</v>
      </c>
      <c r="J75" s="143">
        <v>1208989</v>
      </c>
      <c r="K75" s="143">
        <v>905839</v>
      </c>
      <c r="L75" s="144">
        <f>IF(ISERROR($K75/$I75*100),"x",$K75/$I75*100)</f>
        <v>120.97483516586247</v>
      </c>
      <c r="M75" s="146">
        <f>IF(ISERROR($K75/$J75*100),"x",$K75/$J75*100)</f>
        <v>74.92533017256568</v>
      </c>
      <c r="N75" s="147">
        <f>D$75+I$75</f>
        <v>3652964</v>
      </c>
      <c r="O75" s="148">
        <f>E75+J75</f>
        <v>2712093</v>
      </c>
      <c r="P75" s="149">
        <f>F75+K75</f>
        <v>2301667</v>
      </c>
      <c r="Q75" s="144">
        <f>IF(ISERROR($P75/$N75*100),"x",$P75/$N75*100)</f>
        <v>63.008203749065139</v>
      </c>
      <c r="R75" s="145">
        <f>IF(ISERROR($P75/$O75*100),"x",$P75/$O75*100)</f>
        <v>84.866816882754392</v>
      </c>
      <c r="S75" s="212"/>
    </row>
    <row r="76" spans="1:20" x14ac:dyDescent="0.2">
      <c r="A76" s="360" t="s">
        <v>168</v>
      </c>
      <c r="B76" s="361"/>
      <c r="C76" s="362"/>
      <c r="D76" s="150"/>
      <c r="E76" s="150"/>
      <c r="F76" s="150"/>
      <c r="G76" s="151"/>
      <c r="H76" s="152"/>
      <c r="I76" s="153"/>
      <c r="J76" s="154"/>
      <c r="K76" s="154"/>
      <c r="L76" s="154"/>
      <c r="M76" s="86"/>
      <c r="N76" s="150"/>
      <c r="O76" s="89"/>
      <c r="P76" s="104"/>
      <c r="Q76" s="151"/>
      <c r="R76" s="91"/>
      <c r="S76" s="212"/>
    </row>
    <row r="77" spans="1:20" x14ac:dyDescent="0.2">
      <c r="A77" s="92" t="s">
        <v>84</v>
      </c>
      <c r="B77" s="155"/>
      <c r="C77" s="94" t="s">
        <v>96</v>
      </c>
      <c r="D77" s="104">
        <v>9100</v>
      </c>
      <c r="E77" s="104">
        <v>9779</v>
      </c>
      <c r="F77" s="104">
        <v>9445</v>
      </c>
      <c r="G77" s="97">
        <f t="shared" ref="G77:G100" si="26">IF(ISERROR($F77/$D77*100),"x",$F77/$D77*100)</f>
        <v>103.7912087912088</v>
      </c>
      <c r="H77" s="98">
        <f t="shared" ref="H77:H100" si="27">IF(ISERROR($F77/$E77*100),"x",$F77/$E77*100)</f>
        <v>96.584517844360363</v>
      </c>
      <c r="I77" s="156">
        <v>15007</v>
      </c>
      <c r="J77" s="104">
        <v>16245</v>
      </c>
      <c r="K77" s="104">
        <v>9557</v>
      </c>
      <c r="L77" s="157">
        <f t="shared" ref="L77:L91" si="28">IF(ISERROR($K77/$I77*100),"x",$K77/$I77*100)</f>
        <v>63.683614313320447</v>
      </c>
      <c r="M77" s="158">
        <f t="shared" ref="M77:M91" si="29">IF(ISERROR($K77/$J77*100),"x",$K77/$J77*100)</f>
        <v>58.830409356725141</v>
      </c>
      <c r="N77" s="102">
        <f>$D77+$I77</f>
        <v>24107</v>
      </c>
      <c r="O77" s="159">
        <f t="shared" ref="O77:O90" si="30">$E77+$J77</f>
        <v>26024</v>
      </c>
      <c r="P77" s="103">
        <f t="shared" ref="P77:P90" si="31">$F77+$K77</f>
        <v>19002</v>
      </c>
      <c r="Q77" s="97">
        <f t="shared" ref="Q77:Q91" si="32">IF(ISERROR($P77/$N77*100),"x",$P77/$N77*100)</f>
        <v>78.823578213796822</v>
      </c>
      <c r="R77" s="106">
        <f t="shared" ref="R77:R91" si="33">IF(ISERROR($P77/$O77*100),"x",$P77/$O77*100)</f>
        <v>73.017214878573625</v>
      </c>
      <c r="S77" s="212"/>
    </row>
    <row r="78" spans="1:20" x14ac:dyDescent="0.2">
      <c r="A78" s="92">
        <v>6121</v>
      </c>
      <c r="B78" s="155"/>
      <c r="C78" s="115" t="s">
        <v>88</v>
      </c>
      <c r="D78" s="160">
        <v>1246185</v>
      </c>
      <c r="E78" s="114">
        <v>691822</v>
      </c>
      <c r="F78" s="114">
        <v>630335</v>
      </c>
      <c r="G78" s="82">
        <f t="shared" si="26"/>
        <v>50.581173742261385</v>
      </c>
      <c r="H78" s="161">
        <f t="shared" si="27"/>
        <v>91.112309235612628</v>
      </c>
      <c r="I78" s="160">
        <v>674413</v>
      </c>
      <c r="J78" s="114">
        <v>1085919</v>
      </c>
      <c r="K78" s="114">
        <v>824423</v>
      </c>
      <c r="L78" s="157">
        <f t="shared" si="28"/>
        <v>122.24304691635541</v>
      </c>
      <c r="M78" s="158">
        <f t="shared" si="29"/>
        <v>75.919382569049816</v>
      </c>
      <c r="N78" s="113">
        <f>$D78+$I78</f>
        <v>1920598</v>
      </c>
      <c r="O78" s="113">
        <f t="shared" si="30"/>
        <v>1777741</v>
      </c>
      <c r="P78" s="113">
        <f t="shared" si="31"/>
        <v>1454758</v>
      </c>
      <c r="Q78" s="109">
        <f t="shared" si="32"/>
        <v>75.74505440493013</v>
      </c>
      <c r="R78" s="161">
        <f t="shared" si="33"/>
        <v>81.831830395991318</v>
      </c>
      <c r="S78" s="212"/>
    </row>
    <row r="79" spans="1:20" x14ac:dyDescent="0.2">
      <c r="A79" s="92">
        <v>6122</v>
      </c>
      <c r="B79" s="155"/>
      <c r="C79" s="115" t="s">
        <v>89</v>
      </c>
      <c r="D79" s="160">
        <v>27952</v>
      </c>
      <c r="E79" s="114">
        <v>33690</v>
      </c>
      <c r="F79" s="114">
        <v>29516</v>
      </c>
      <c r="G79" s="109">
        <f t="shared" si="26"/>
        <v>105.59530623926732</v>
      </c>
      <c r="H79" s="162">
        <f t="shared" si="27"/>
        <v>87.610566933808258</v>
      </c>
      <c r="I79" s="160">
        <v>16371</v>
      </c>
      <c r="J79" s="114">
        <v>43448</v>
      </c>
      <c r="K79" s="114">
        <v>27675</v>
      </c>
      <c r="L79" s="157">
        <f t="shared" si="28"/>
        <v>169.04892798240792</v>
      </c>
      <c r="M79" s="158">
        <f t="shared" si="29"/>
        <v>63.69683299576505</v>
      </c>
      <c r="N79" s="113">
        <f t="shared" ref="N79:N90" si="34">$D79+$I79</f>
        <v>44323</v>
      </c>
      <c r="O79" s="113">
        <f t="shared" si="30"/>
        <v>77138</v>
      </c>
      <c r="P79" s="113">
        <f t="shared" si="31"/>
        <v>57191</v>
      </c>
      <c r="Q79" s="109">
        <f t="shared" si="32"/>
        <v>129.03233084403132</v>
      </c>
      <c r="R79" s="162">
        <f t="shared" si="33"/>
        <v>74.141149627939541</v>
      </c>
      <c r="S79" s="212"/>
    </row>
    <row r="80" spans="1:20" x14ac:dyDescent="0.2">
      <c r="A80" s="92">
        <v>6123</v>
      </c>
      <c r="B80" s="155"/>
      <c r="C80" s="94" t="s">
        <v>90</v>
      </c>
      <c r="D80" s="160">
        <v>34879</v>
      </c>
      <c r="E80" s="114">
        <v>31523</v>
      </c>
      <c r="F80" s="114">
        <v>30164</v>
      </c>
      <c r="G80" s="109">
        <f t="shared" si="26"/>
        <v>86.481837208635568</v>
      </c>
      <c r="H80" s="162">
        <f t="shared" si="27"/>
        <v>95.688862100688382</v>
      </c>
      <c r="I80" s="160">
        <v>3591</v>
      </c>
      <c r="J80" s="114">
        <v>4810</v>
      </c>
      <c r="K80" s="114">
        <v>3120</v>
      </c>
      <c r="L80" s="157">
        <f t="shared" si="28"/>
        <v>86.883876357560567</v>
      </c>
      <c r="M80" s="158">
        <f t="shared" si="29"/>
        <v>64.86486486486487</v>
      </c>
      <c r="N80" s="113">
        <f t="shared" si="34"/>
        <v>38470</v>
      </c>
      <c r="O80" s="113">
        <f t="shared" si="30"/>
        <v>36333</v>
      </c>
      <c r="P80" s="113">
        <f t="shared" si="31"/>
        <v>33284</v>
      </c>
      <c r="Q80" s="109">
        <f t="shared" si="32"/>
        <v>86.519365739537307</v>
      </c>
      <c r="R80" s="162">
        <f t="shared" si="33"/>
        <v>91.608179891558635</v>
      </c>
      <c r="S80" s="212"/>
    </row>
    <row r="81" spans="1:20" x14ac:dyDescent="0.2">
      <c r="A81" s="92">
        <v>6125</v>
      </c>
      <c r="B81" s="155"/>
      <c r="C81" s="94" t="s">
        <v>91</v>
      </c>
      <c r="D81" s="160">
        <v>14000</v>
      </c>
      <c r="E81" s="114">
        <v>17924</v>
      </c>
      <c r="F81" s="114">
        <v>17819</v>
      </c>
      <c r="G81" s="109">
        <f t="shared" si="26"/>
        <v>127.27857142857142</v>
      </c>
      <c r="H81" s="162">
        <f t="shared" si="27"/>
        <v>99.414193260432938</v>
      </c>
      <c r="I81" s="160">
        <v>3195</v>
      </c>
      <c r="J81" s="114">
        <v>4590</v>
      </c>
      <c r="K81" s="114">
        <v>3146</v>
      </c>
      <c r="L81" s="157">
        <f t="shared" si="28"/>
        <v>98.466353677621285</v>
      </c>
      <c r="M81" s="158">
        <f t="shared" si="29"/>
        <v>68.540305010893249</v>
      </c>
      <c r="N81" s="113">
        <f t="shared" si="34"/>
        <v>17195</v>
      </c>
      <c r="O81" s="113">
        <f t="shared" si="30"/>
        <v>22514</v>
      </c>
      <c r="P81" s="113">
        <f t="shared" si="31"/>
        <v>20965</v>
      </c>
      <c r="Q81" s="109">
        <f t="shared" si="32"/>
        <v>121.9249781913347</v>
      </c>
      <c r="R81" s="162">
        <f t="shared" si="33"/>
        <v>93.11983654614906</v>
      </c>
      <c r="S81" s="212"/>
    </row>
    <row r="82" spans="1:20" x14ac:dyDescent="0.2">
      <c r="A82" s="92">
        <v>6130</v>
      </c>
      <c r="B82" s="155"/>
      <c r="C82" s="94" t="s">
        <v>92</v>
      </c>
      <c r="D82" s="160">
        <v>255000</v>
      </c>
      <c r="E82" s="114">
        <v>83435</v>
      </c>
      <c r="F82" s="114">
        <v>49144</v>
      </c>
      <c r="G82" s="109">
        <f t="shared" si="26"/>
        <v>19.272156862745099</v>
      </c>
      <c r="H82" s="162">
        <f t="shared" si="27"/>
        <v>58.900940852160367</v>
      </c>
      <c r="I82" s="160">
        <v>7287</v>
      </c>
      <c r="J82" s="114">
        <v>19587</v>
      </c>
      <c r="K82" s="114">
        <v>11292</v>
      </c>
      <c r="L82" s="157">
        <f t="shared" si="28"/>
        <v>154.96088925483738</v>
      </c>
      <c r="M82" s="158">
        <f t="shared" si="29"/>
        <v>57.650482462858022</v>
      </c>
      <c r="N82" s="113">
        <f t="shared" si="34"/>
        <v>262287</v>
      </c>
      <c r="O82" s="113">
        <f t="shared" si="30"/>
        <v>103022</v>
      </c>
      <c r="P82" s="113">
        <f t="shared" si="31"/>
        <v>60436</v>
      </c>
      <c r="Q82" s="109">
        <f t="shared" si="32"/>
        <v>23.041934979621558</v>
      </c>
      <c r="R82" s="162">
        <f t="shared" si="33"/>
        <v>58.663198151851063</v>
      </c>
      <c r="S82" s="212"/>
    </row>
    <row r="83" spans="1:20" x14ac:dyDescent="0.2">
      <c r="A83" s="92">
        <v>6201</v>
      </c>
      <c r="B83" s="155"/>
      <c r="C83" s="94" t="s">
        <v>93</v>
      </c>
      <c r="D83" s="160">
        <v>0</v>
      </c>
      <c r="E83" s="114">
        <v>0</v>
      </c>
      <c r="F83" s="114">
        <v>0</v>
      </c>
      <c r="G83" s="109" t="str">
        <f t="shared" si="26"/>
        <v>x</v>
      </c>
      <c r="H83" s="162" t="str">
        <f t="shared" si="27"/>
        <v>x</v>
      </c>
      <c r="I83" s="160">
        <v>0</v>
      </c>
      <c r="J83" s="114">
        <v>0</v>
      </c>
      <c r="K83" s="114">
        <v>0</v>
      </c>
      <c r="L83" s="157" t="str">
        <f t="shared" si="28"/>
        <v>x</v>
      </c>
      <c r="M83" s="158" t="str">
        <f t="shared" si="29"/>
        <v>x</v>
      </c>
      <c r="N83" s="113">
        <f t="shared" si="34"/>
        <v>0</v>
      </c>
      <c r="O83" s="113">
        <f t="shared" si="30"/>
        <v>0</v>
      </c>
      <c r="P83" s="113">
        <f t="shared" si="31"/>
        <v>0</v>
      </c>
      <c r="Q83" s="109" t="str">
        <f t="shared" si="32"/>
        <v>x</v>
      </c>
      <c r="R83" s="162" t="str">
        <f t="shared" si="33"/>
        <v>x</v>
      </c>
      <c r="S83" s="212"/>
    </row>
    <row r="84" spans="1:20" x14ac:dyDescent="0.2">
      <c r="A84" s="92">
        <v>6202</v>
      </c>
      <c r="B84" s="155"/>
      <c r="C84" s="94" t="s">
        <v>94</v>
      </c>
      <c r="D84" s="160">
        <v>0</v>
      </c>
      <c r="E84" s="114">
        <v>0</v>
      </c>
      <c r="F84" s="114">
        <v>0</v>
      </c>
      <c r="G84" s="109" t="str">
        <f t="shared" si="26"/>
        <v>x</v>
      </c>
      <c r="H84" s="162" t="str">
        <f t="shared" si="27"/>
        <v>x</v>
      </c>
      <c r="I84" s="160">
        <v>0</v>
      </c>
      <c r="J84" s="114">
        <v>0</v>
      </c>
      <c r="K84" s="114">
        <v>0</v>
      </c>
      <c r="L84" s="157" t="str">
        <f t="shared" si="28"/>
        <v>x</v>
      </c>
      <c r="M84" s="158" t="str">
        <f t="shared" si="29"/>
        <v>x</v>
      </c>
      <c r="N84" s="113">
        <f t="shared" si="34"/>
        <v>0</v>
      </c>
      <c r="O84" s="113">
        <f t="shared" si="30"/>
        <v>0</v>
      </c>
      <c r="P84" s="113">
        <f t="shared" si="31"/>
        <v>0</v>
      </c>
      <c r="Q84" s="109" t="str">
        <f t="shared" si="32"/>
        <v>x</v>
      </c>
      <c r="R84" s="162" t="str">
        <f t="shared" si="33"/>
        <v>x</v>
      </c>
      <c r="S84" s="212"/>
    </row>
    <row r="85" spans="1:20" x14ac:dyDescent="0.2">
      <c r="A85" s="92" t="s">
        <v>97</v>
      </c>
      <c r="B85" s="155"/>
      <c r="C85" s="94" t="s">
        <v>98</v>
      </c>
      <c r="D85" s="160">
        <v>186293</v>
      </c>
      <c r="E85" s="114">
        <v>210953</v>
      </c>
      <c r="F85" s="114">
        <v>209622</v>
      </c>
      <c r="G85" s="109">
        <f t="shared" si="26"/>
        <v>112.52274642632842</v>
      </c>
      <c r="H85" s="162">
        <f t="shared" si="27"/>
        <v>99.369053770271094</v>
      </c>
      <c r="I85" s="160">
        <v>0</v>
      </c>
      <c r="J85" s="114">
        <v>0</v>
      </c>
      <c r="K85" s="114">
        <v>0</v>
      </c>
      <c r="L85" s="157" t="str">
        <f t="shared" si="28"/>
        <v>x</v>
      </c>
      <c r="M85" s="158" t="str">
        <f t="shared" si="29"/>
        <v>x</v>
      </c>
      <c r="N85" s="113">
        <f t="shared" si="34"/>
        <v>186293</v>
      </c>
      <c r="O85" s="113">
        <f t="shared" si="30"/>
        <v>210953</v>
      </c>
      <c r="P85" s="113">
        <f t="shared" si="31"/>
        <v>209622</v>
      </c>
      <c r="Q85" s="109">
        <f t="shared" si="32"/>
        <v>112.52274642632842</v>
      </c>
      <c r="R85" s="162">
        <f t="shared" si="33"/>
        <v>99.369053770271094</v>
      </c>
      <c r="S85" s="212"/>
    </row>
    <row r="86" spans="1:20" x14ac:dyDescent="0.2">
      <c r="A86" s="92" t="s">
        <v>85</v>
      </c>
      <c r="B86" s="155"/>
      <c r="C86" s="115" t="s">
        <v>99</v>
      </c>
      <c r="D86" s="160">
        <v>0</v>
      </c>
      <c r="E86" s="114">
        <v>22189</v>
      </c>
      <c r="F86" s="114">
        <v>22189</v>
      </c>
      <c r="G86" s="109" t="str">
        <f t="shared" si="26"/>
        <v>x</v>
      </c>
      <c r="H86" s="162">
        <f t="shared" si="27"/>
        <v>100</v>
      </c>
      <c r="I86" s="160">
        <v>0</v>
      </c>
      <c r="J86" s="114">
        <v>3213</v>
      </c>
      <c r="K86" s="114">
        <v>3208</v>
      </c>
      <c r="L86" s="157" t="str">
        <f t="shared" si="28"/>
        <v>x</v>
      </c>
      <c r="M86" s="158">
        <f t="shared" si="29"/>
        <v>99.844382197323384</v>
      </c>
      <c r="N86" s="113">
        <f t="shared" si="34"/>
        <v>0</v>
      </c>
      <c r="O86" s="113">
        <f t="shared" si="30"/>
        <v>25402</v>
      </c>
      <c r="P86" s="113">
        <f t="shared" si="31"/>
        <v>25397</v>
      </c>
      <c r="Q86" s="109" t="s">
        <v>9</v>
      </c>
      <c r="R86" s="162">
        <f t="shared" si="33"/>
        <v>99.980316510510974</v>
      </c>
      <c r="S86" s="212"/>
    </row>
    <row r="87" spans="1:20" x14ac:dyDescent="0.2">
      <c r="A87" s="92" t="s">
        <v>86</v>
      </c>
      <c r="B87" s="155"/>
      <c r="C87" s="94" t="s">
        <v>100</v>
      </c>
      <c r="D87" s="160">
        <v>26257</v>
      </c>
      <c r="E87" s="114">
        <v>323552</v>
      </c>
      <c r="F87" s="114">
        <v>322602</v>
      </c>
      <c r="G87" s="109">
        <f t="shared" si="26"/>
        <v>1228.6323647027459</v>
      </c>
      <c r="H87" s="162">
        <f t="shared" si="27"/>
        <v>99.706384136089412</v>
      </c>
      <c r="I87" s="160">
        <v>1370</v>
      </c>
      <c r="J87" s="114">
        <v>11590</v>
      </c>
      <c r="K87" s="114">
        <v>11262</v>
      </c>
      <c r="L87" s="157">
        <f t="shared" si="28"/>
        <v>822.043795620438</v>
      </c>
      <c r="M87" s="158">
        <f t="shared" si="29"/>
        <v>97.16997411561691</v>
      </c>
      <c r="N87" s="113">
        <f t="shared" si="34"/>
        <v>27627</v>
      </c>
      <c r="O87" s="113">
        <f t="shared" si="30"/>
        <v>335142</v>
      </c>
      <c r="P87" s="113">
        <f t="shared" si="31"/>
        <v>333864</v>
      </c>
      <c r="Q87" s="109">
        <f t="shared" si="32"/>
        <v>1208.4699750244326</v>
      </c>
      <c r="R87" s="162">
        <f t="shared" si="33"/>
        <v>99.618669101455509</v>
      </c>
      <c r="S87" s="212"/>
    </row>
    <row r="88" spans="1:20" x14ac:dyDescent="0.2">
      <c r="A88" s="92" t="s">
        <v>87</v>
      </c>
      <c r="B88" s="155"/>
      <c r="C88" s="94" t="s">
        <v>95</v>
      </c>
      <c r="D88" s="160">
        <v>5000</v>
      </c>
      <c r="E88" s="114">
        <v>67902</v>
      </c>
      <c r="F88" s="114">
        <v>67802</v>
      </c>
      <c r="G88" s="109">
        <f t="shared" si="26"/>
        <v>1356.04</v>
      </c>
      <c r="H88" s="162">
        <f t="shared" si="27"/>
        <v>99.852728932873845</v>
      </c>
      <c r="I88" s="160">
        <v>7390</v>
      </c>
      <c r="J88" s="114">
        <v>9336</v>
      </c>
      <c r="K88" s="114">
        <v>9130</v>
      </c>
      <c r="L88" s="157">
        <f t="shared" si="28"/>
        <v>123.54533152909337</v>
      </c>
      <c r="M88" s="158">
        <f t="shared" si="29"/>
        <v>97.79348757497857</v>
      </c>
      <c r="N88" s="113">
        <f t="shared" si="34"/>
        <v>12390</v>
      </c>
      <c r="O88" s="113">
        <f t="shared" si="30"/>
        <v>77238</v>
      </c>
      <c r="P88" s="113">
        <f t="shared" si="31"/>
        <v>76932</v>
      </c>
      <c r="Q88" s="109">
        <f t="shared" si="32"/>
        <v>620.92009685230028</v>
      </c>
      <c r="R88" s="162">
        <f t="shared" si="33"/>
        <v>99.603821952924733</v>
      </c>
    </row>
    <row r="89" spans="1:20" x14ac:dyDescent="0.2">
      <c r="A89" s="92">
        <v>6901</v>
      </c>
      <c r="B89" s="155"/>
      <c r="C89" s="94" t="s">
        <v>101</v>
      </c>
      <c r="D89" s="160">
        <v>120240</v>
      </c>
      <c r="E89" s="114">
        <v>1095</v>
      </c>
      <c r="F89" s="114">
        <v>0</v>
      </c>
      <c r="G89" s="109">
        <f t="shared" si="26"/>
        <v>0</v>
      </c>
      <c r="H89" s="162">
        <f t="shared" si="27"/>
        <v>0</v>
      </c>
      <c r="I89" s="163">
        <v>19459</v>
      </c>
      <c r="J89" s="164">
        <v>7219</v>
      </c>
      <c r="K89" s="164">
        <v>0</v>
      </c>
      <c r="L89" s="157">
        <f t="shared" si="28"/>
        <v>0</v>
      </c>
      <c r="M89" s="158">
        <f t="shared" si="29"/>
        <v>0</v>
      </c>
      <c r="N89" s="113">
        <f t="shared" si="34"/>
        <v>139699</v>
      </c>
      <c r="O89" s="113">
        <f t="shared" si="30"/>
        <v>8314</v>
      </c>
      <c r="P89" s="113">
        <f t="shared" si="31"/>
        <v>0</v>
      </c>
      <c r="Q89" s="109">
        <f t="shared" si="32"/>
        <v>0</v>
      </c>
      <c r="R89" s="162">
        <f t="shared" si="33"/>
        <v>0</v>
      </c>
    </row>
    <row r="90" spans="1:20" ht="13.5" thickBot="1" x14ac:dyDescent="0.25">
      <c r="A90" s="92">
        <v>6909</v>
      </c>
      <c r="B90" s="155"/>
      <c r="C90" s="94" t="s">
        <v>102</v>
      </c>
      <c r="D90" s="163">
        <v>977275</v>
      </c>
      <c r="E90" s="164">
        <v>0</v>
      </c>
      <c r="F90" s="165">
        <v>0</v>
      </c>
      <c r="G90" s="82">
        <f t="shared" si="26"/>
        <v>0</v>
      </c>
      <c r="H90" s="166" t="str">
        <f t="shared" si="27"/>
        <v>x</v>
      </c>
      <c r="I90" s="163">
        <v>0</v>
      </c>
      <c r="J90" s="164">
        <v>0</v>
      </c>
      <c r="K90" s="165">
        <v>0</v>
      </c>
      <c r="L90" s="82" t="str">
        <f t="shared" si="28"/>
        <v>x</v>
      </c>
      <c r="M90" s="167" t="str">
        <f t="shared" si="29"/>
        <v>x</v>
      </c>
      <c r="N90" s="104">
        <f t="shared" si="34"/>
        <v>977275</v>
      </c>
      <c r="O90" s="104">
        <f t="shared" si="30"/>
        <v>0</v>
      </c>
      <c r="P90" s="104">
        <f t="shared" si="31"/>
        <v>0</v>
      </c>
      <c r="Q90" s="82">
        <f t="shared" si="32"/>
        <v>0</v>
      </c>
      <c r="R90" s="161" t="str">
        <f t="shared" si="33"/>
        <v>x</v>
      </c>
      <c r="T90" s="27"/>
    </row>
    <row r="91" spans="1:20" ht="26.1" customHeight="1" thickBot="1" x14ac:dyDescent="0.25">
      <c r="A91" s="374" t="s">
        <v>169</v>
      </c>
      <c r="B91" s="375"/>
      <c r="C91" s="376"/>
      <c r="D91" s="298">
        <f>D$53+D$75</f>
        <v>9873289</v>
      </c>
      <c r="E91" s="298">
        <f>E$53+E$75</f>
        <v>9333254</v>
      </c>
      <c r="F91" s="298">
        <f>F$53+F$75</f>
        <v>8836518</v>
      </c>
      <c r="G91" s="307">
        <f t="shared" si="26"/>
        <v>89.499233740651164</v>
      </c>
      <c r="H91" s="308">
        <f t="shared" si="27"/>
        <v>94.677783332586898</v>
      </c>
      <c r="I91" s="298">
        <f>I$53+I$75</f>
        <v>3446506</v>
      </c>
      <c r="J91" s="306">
        <f>J$53+J$75</f>
        <v>4425650</v>
      </c>
      <c r="K91" s="299">
        <f>K$53+K$75</f>
        <v>3599136</v>
      </c>
      <c r="L91" s="307">
        <f t="shared" si="28"/>
        <v>104.42854299397708</v>
      </c>
      <c r="M91" s="309">
        <f t="shared" si="29"/>
        <v>81.324460813665794</v>
      </c>
      <c r="N91" s="305">
        <f>N$53+N$75</f>
        <v>11783133</v>
      </c>
      <c r="O91" s="306">
        <f>O$53+O$75</f>
        <v>11903315</v>
      </c>
      <c r="P91" s="299">
        <f>P$53+P$75</f>
        <v>10604602</v>
      </c>
      <c r="Q91" s="307">
        <f t="shared" si="32"/>
        <v>89.99815244383646</v>
      </c>
      <c r="R91" s="308">
        <f t="shared" si="33"/>
        <v>89.089484735974807</v>
      </c>
      <c r="T91" s="28"/>
    </row>
    <row r="92" spans="1:20" ht="26.1" customHeight="1" thickBot="1" x14ac:dyDescent="0.25">
      <c r="A92" s="377" t="s">
        <v>11</v>
      </c>
      <c r="B92" s="367"/>
      <c r="C92" s="368"/>
      <c r="D92" s="168">
        <f>D$52-D$91</f>
        <v>-1539251</v>
      </c>
      <c r="E92" s="169">
        <f>E$52-E$91</f>
        <v>-303647</v>
      </c>
      <c r="F92" s="170">
        <f>F$52-F$91</f>
        <v>246393</v>
      </c>
      <c r="G92" s="171" t="s">
        <v>9</v>
      </c>
      <c r="H92" s="172" t="s">
        <v>9</v>
      </c>
      <c r="I92" s="168">
        <f>I$52-I$91</f>
        <v>-521589</v>
      </c>
      <c r="J92" s="169">
        <f>J$52-J$91</f>
        <v>-1012353</v>
      </c>
      <c r="K92" s="170">
        <f>K$52-K$91</f>
        <v>-129886</v>
      </c>
      <c r="L92" s="171" t="s">
        <v>9</v>
      </c>
      <c r="M92" s="173" t="s">
        <v>9</v>
      </c>
      <c r="N92" s="174">
        <f>N$52-N$91</f>
        <v>-2060840</v>
      </c>
      <c r="O92" s="174">
        <f>O$52-O$91</f>
        <v>-1316000</v>
      </c>
      <c r="P92" s="174">
        <f>F92+K92</f>
        <v>116507</v>
      </c>
      <c r="Q92" s="171" t="s">
        <v>9</v>
      </c>
      <c r="R92" s="172" t="s">
        <v>9</v>
      </c>
      <c r="T92" s="28"/>
    </row>
    <row r="93" spans="1:20" ht="26.1" customHeight="1" thickBot="1" x14ac:dyDescent="0.25">
      <c r="A93" s="348" t="s">
        <v>170</v>
      </c>
      <c r="B93" s="349"/>
      <c r="C93" s="350"/>
      <c r="D93" s="310">
        <f>D95+D101+D102+D103</f>
        <v>1539251</v>
      </c>
      <c r="E93" s="311">
        <f t="shared" ref="E93" si="35">E95+E101+E102+E103</f>
        <v>303647</v>
      </c>
      <c r="F93" s="312">
        <f>F95+F101+F102+F103</f>
        <v>-246393</v>
      </c>
      <c r="G93" s="313" t="s">
        <v>9</v>
      </c>
      <c r="H93" s="314" t="s">
        <v>9</v>
      </c>
      <c r="I93" s="315">
        <f>I95+I101+I102+I103</f>
        <v>521589</v>
      </c>
      <c r="J93" s="315">
        <f t="shared" ref="J93:K93" si="36">J95+J101+J102+J103</f>
        <v>1012353</v>
      </c>
      <c r="K93" s="315">
        <f t="shared" si="36"/>
        <v>129886</v>
      </c>
      <c r="L93" s="313" t="s">
        <v>9</v>
      </c>
      <c r="M93" s="316" t="s">
        <v>9</v>
      </c>
      <c r="N93" s="317">
        <f>D$93+I$93</f>
        <v>2060840</v>
      </c>
      <c r="O93" s="299">
        <f>E$93+J$93</f>
        <v>1316000</v>
      </c>
      <c r="P93" s="318">
        <f>F$93+K$93</f>
        <v>-116507</v>
      </c>
      <c r="Q93" s="313" t="s">
        <v>9</v>
      </c>
      <c r="R93" s="314" t="s">
        <v>9</v>
      </c>
    </row>
    <row r="94" spans="1:20" x14ac:dyDescent="0.2">
      <c r="A94" s="351" t="s">
        <v>171</v>
      </c>
      <c r="B94" s="352"/>
      <c r="C94" s="353"/>
      <c r="D94" s="175"/>
      <c r="E94" s="176" t="s">
        <v>0</v>
      </c>
      <c r="F94" s="176"/>
      <c r="G94" s="151"/>
      <c r="H94" s="152"/>
      <c r="I94" s="175"/>
      <c r="J94" s="176"/>
      <c r="K94" s="176"/>
      <c r="L94" s="151"/>
      <c r="M94" s="177"/>
      <c r="N94" s="178"/>
      <c r="O94" s="176"/>
      <c r="P94" s="176"/>
      <c r="Q94" s="151"/>
      <c r="R94" s="152"/>
    </row>
    <row r="95" spans="1:20" x14ac:dyDescent="0.2">
      <c r="A95" s="179" t="s">
        <v>103</v>
      </c>
      <c r="B95" s="155"/>
      <c r="C95" s="180" t="s">
        <v>108</v>
      </c>
      <c r="D95" s="181">
        <f>SUM(D$96:D$100)</f>
        <v>1840751</v>
      </c>
      <c r="E95" s="181">
        <f>SUM(E$96:E$100)</f>
        <v>605147</v>
      </c>
      <c r="F95" s="181">
        <f>SUM(F$96:F$100)</f>
        <v>50797</v>
      </c>
      <c r="G95" s="182" t="s">
        <v>9</v>
      </c>
      <c r="H95" s="183" t="s">
        <v>9</v>
      </c>
      <c r="I95" s="184">
        <f>SUM(I$98:I$100)</f>
        <v>535679</v>
      </c>
      <c r="J95" s="185">
        <f>SUM(J$98:J$100)</f>
        <v>999443</v>
      </c>
      <c r="K95" s="186">
        <f>SUM(K$98:K$100)</f>
        <v>125436</v>
      </c>
      <c r="L95" s="182" t="s">
        <v>9</v>
      </c>
      <c r="M95" s="187" t="s">
        <v>9</v>
      </c>
      <c r="N95" s="150">
        <f t="shared" ref="N95:N103" si="37">$D95+$I95</f>
        <v>2376430</v>
      </c>
      <c r="O95" s="186">
        <f>$E95+$J95</f>
        <v>1604590</v>
      </c>
      <c r="P95" s="186">
        <f>$F95+$K95</f>
        <v>176233</v>
      </c>
      <c r="Q95" s="82" t="s">
        <v>9</v>
      </c>
      <c r="R95" s="183" t="s">
        <v>9</v>
      </c>
    </row>
    <row r="96" spans="1:20" x14ac:dyDescent="0.2">
      <c r="A96" s="188" t="s">
        <v>104</v>
      </c>
      <c r="B96" s="155"/>
      <c r="C96" s="189" t="s">
        <v>114</v>
      </c>
      <c r="D96" s="190">
        <v>0</v>
      </c>
      <c r="E96" s="191">
        <v>0</v>
      </c>
      <c r="F96" s="191">
        <v>160000</v>
      </c>
      <c r="G96" s="97" t="s">
        <v>9</v>
      </c>
      <c r="H96" s="106" t="s">
        <v>9</v>
      </c>
      <c r="I96" s="192">
        <v>0</v>
      </c>
      <c r="J96" s="193">
        <v>0</v>
      </c>
      <c r="K96" s="194">
        <v>0</v>
      </c>
      <c r="L96" s="157" t="s">
        <v>9</v>
      </c>
      <c r="M96" s="158" t="s">
        <v>9</v>
      </c>
      <c r="N96" s="159">
        <f t="shared" si="37"/>
        <v>0</v>
      </c>
      <c r="O96" s="194">
        <f t="shared" ref="O96:O103" si="38">$E96+$J96</f>
        <v>0</v>
      </c>
      <c r="P96" s="194">
        <f t="shared" ref="P96:P103" si="39">$F96+$K96</f>
        <v>160000</v>
      </c>
      <c r="Q96" s="97" t="s">
        <v>9</v>
      </c>
      <c r="R96" s="98" t="s">
        <v>9</v>
      </c>
    </row>
    <row r="97" spans="1:21" x14ac:dyDescent="0.2">
      <c r="A97" s="188"/>
      <c r="B97" s="155"/>
      <c r="C97" s="189" t="s">
        <v>118</v>
      </c>
      <c r="D97" s="195">
        <v>-160000</v>
      </c>
      <c r="E97" s="196">
        <v>-160000</v>
      </c>
      <c r="F97" s="196">
        <v>-320000</v>
      </c>
      <c r="G97" s="97" t="s">
        <v>9</v>
      </c>
      <c r="H97" s="106" t="s">
        <v>9</v>
      </c>
      <c r="I97" s="192">
        <v>0</v>
      </c>
      <c r="J97" s="193">
        <v>0</v>
      </c>
      <c r="K97" s="194">
        <v>0</v>
      </c>
      <c r="L97" s="157" t="s">
        <v>9</v>
      </c>
      <c r="M97" s="158" t="s">
        <v>9</v>
      </c>
      <c r="N97" s="159">
        <f t="shared" si="37"/>
        <v>-160000</v>
      </c>
      <c r="O97" s="194">
        <f t="shared" si="38"/>
        <v>-160000</v>
      </c>
      <c r="P97" s="194">
        <f t="shared" si="39"/>
        <v>-320000</v>
      </c>
      <c r="Q97" s="157" t="s">
        <v>9</v>
      </c>
      <c r="R97" s="106" t="s">
        <v>9</v>
      </c>
    </row>
    <row r="98" spans="1:21" x14ac:dyDescent="0.2">
      <c r="A98" s="188"/>
      <c r="B98" s="155"/>
      <c r="C98" s="189" t="s">
        <v>115</v>
      </c>
      <c r="D98" s="197">
        <v>2000751</v>
      </c>
      <c r="E98" s="198">
        <v>765147</v>
      </c>
      <c r="F98" s="117">
        <v>560797</v>
      </c>
      <c r="G98" s="97" t="s">
        <v>9</v>
      </c>
      <c r="H98" s="106" t="s">
        <v>9</v>
      </c>
      <c r="I98" s="116">
        <v>535679</v>
      </c>
      <c r="J98" s="117">
        <v>999443</v>
      </c>
      <c r="K98" s="117">
        <v>125436</v>
      </c>
      <c r="L98" s="157" t="s">
        <v>9</v>
      </c>
      <c r="M98" s="158" t="s">
        <v>9</v>
      </c>
      <c r="N98" s="159">
        <f t="shared" si="37"/>
        <v>2536430</v>
      </c>
      <c r="O98" s="194">
        <f t="shared" si="38"/>
        <v>1764590</v>
      </c>
      <c r="P98" s="194">
        <f t="shared" si="39"/>
        <v>686233</v>
      </c>
      <c r="Q98" s="157" t="s">
        <v>9</v>
      </c>
      <c r="R98" s="106" t="s">
        <v>9</v>
      </c>
    </row>
    <row r="99" spans="1:21" x14ac:dyDescent="0.2">
      <c r="A99" s="188"/>
      <c r="B99" s="155"/>
      <c r="C99" s="115" t="s">
        <v>109</v>
      </c>
      <c r="D99" s="199">
        <v>0</v>
      </c>
      <c r="E99" s="200">
        <v>0</v>
      </c>
      <c r="F99" s="118">
        <v>5750000</v>
      </c>
      <c r="G99" s="97" t="str">
        <f t="shared" si="26"/>
        <v>x</v>
      </c>
      <c r="H99" s="106" t="str">
        <f t="shared" si="27"/>
        <v>x</v>
      </c>
      <c r="I99" s="107">
        <v>0</v>
      </c>
      <c r="J99" s="118">
        <v>0</v>
      </c>
      <c r="K99" s="118">
        <v>0</v>
      </c>
      <c r="L99" s="157" t="s">
        <v>9</v>
      </c>
      <c r="M99" s="158" t="s">
        <v>9</v>
      </c>
      <c r="N99" s="159">
        <f t="shared" si="37"/>
        <v>0</v>
      </c>
      <c r="O99" s="114">
        <f t="shared" si="38"/>
        <v>0</v>
      </c>
      <c r="P99" s="114">
        <f t="shared" si="39"/>
        <v>5750000</v>
      </c>
      <c r="Q99" s="109" t="s">
        <v>9</v>
      </c>
      <c r="R99" s="162" t="s">
        <v>9</v>
      </c>
    </row>
    <row r="100" spans="1:21" x14ac:dyDescent="0.2">
      <c r="A100" s="188"/>
      <c r="B100" s="155"/>
      <c r="C100" s="120" t="s">
        <v>110</v>
      </c>
      <c r="D100" s="199">
        <v>0</v>
      </c>
      <c r="E100" s="200">
        <v>0</v>
      </c>
      <c r="F100" s="118">
        <v>-6100000</v>
      </c>
      <c r="G100" s="97" t="str">
        <f t="shared" si="26"/>
        <v>x</v>
      </c>
      <c r="H100" s="106" t="str">
        <f t="shared" si="27"/>
        <v>x</v>
      </c>
      <c r="I100" s="107">
        <v>0</v>
      </c>
      <c r="J100" s="118">
        <v>0</v>
      </c>
      <c r="K100" s="118">
        <v>0</v>
      </c>
      <c r="L100" s="157" t="s">
        <v>9</v>
      </c>
      <c r="M100" s="158" t="s">
        <v>9</v>
      </c>
      <c r="N100" s="159">
        <f t="shared" si="37"/>
        <v>0</v>
      </c>
      <c r="O100" s="114">
        <f t="shared" si="38"/>
        <v>0</v>
      </c>
      <c r="P100" s="114">
        <f t="shared" si="39"/>
        <v>-6100000</v>
      </c>
      <c r="Q100" s="109" t="s">
        <v>9</v>
      </c>
      <c r="R100" s="162" t="s">
        <v>9</v>
      </c>
    </row>
    <row r="101" spans="1:21" x14ac:dyDescent="0.2">
      <c r="A101" s="188" t="s">
        <v>105</v>
      </c>
      <c r="B101" s="155"/>
      <c r="C101" s="115" t="s">
        <v>111</v>
      </c>
      <c r="D101" s="108">
        <v>-1500</v>
      </c>
      <c r="E101" s="108">
        <v>-1500</v>
      </c>
      <c r="F101" s="118">
        <v>-1500</v>
      </c>
      <c r="G101" s="97" t="s">
        <v>9</v>
      </c>
      <c r="H101" s="106" t="s">
        <v>9</v>
      </c>
      <c r="I101" s="107">
        <v>-14090</v>
      </c>
      <c r="J101" s="118">
        <f>27000-14090</f>
        <v>12910</v>
      </c>
      <c r="K101" s="118">
        <f>20143-14090</f>
        <v>6053</v>
      </c>
      <c r="L101" s="157" t="s">
        <v>9</v>
      </c>
      <c r="M101" s="158" t="s">
        <v>9</v>
      </c>
      <c r="N101" s="159">
        <f t="shared" si="37"/>
        <v>-15590</v>
      </c>
      <c r="O101" s="114">
        <f t="shared" si="38"/>
        <v>11410</v>
      </c>
      <c r="P101" s="114">
        <f t="shared" si="39"/>
        <v>4553</v>
      </c>
      <c r="Q101" s="109" t="s">
        <v>9</v>
      </c>
      <c r="R101" s="162" t="s">
        <v>9</v>
      </c>
    </row>
    <row r="102" spans="1:21" x14ac:dyDescent="0.2">
      <c r="A102" s="188" t="s">
        <v>106</v>
      </c>
      <c r="B102" s="155"/>
      <c r="C102" s="94" t="s">
        <v>112</v>
      </c>
      <c r="D102" s="108">
        <v>-300000</v>
      </c>
      <c r="E102" s="118">
        <v>-300000</v>
      </c>
      <c r="F102" s="118">
        <v>-300000</v>
      </c>
      <c r="G102" s="97" t="s">
        <v>9</v>
      </c>
      <c r="H102" s="106" t="s">
        <v>9</v>
      </c>
      <c r="I102" s="107">
        <v>0</v>
      </c>
      <c r="J102" s="118">
        <v>0</v>
      </c>
      <c r="K102" s="118">
        <v>0</v>
      </c>
      <c r="L102" s="157" t="s">
        <v>9</v>
      </c>
      <c r="M102" s="158" t="s">
        <v>9</v>
      </c>
      <c r="N102" s="159">
        <f t="shared" si="37"/>
        <v>-300000</v>
      </c>
      <c r="O102" s="114">
        <f t="shared" si="38"/>
        <v>-300000</v>
      </c>
      <c r="P102" s="114" t="s">
        <v>0</v>
      </c>
      <c r="Q102" s="109" t="s">
        <v>9</v>
      </c>
      <c r="R102" s="162" t="s">
        <v>9</v>
      </c>
    </row>
    <row r="103" spans="1:21" ht="13.5" thickBot="1" x14ac:dyDescent="0.25">
      <c r="A103" s="188" t="s">
        <v>107</v>
      </c>
      <c r="B103" s="155"/>
      <c r="C103" s="115" t="s">
        <v>113</v>
      </c>
      <c r="D103" s="201">
        <v>0</v>
      </c>
      <c r="E103" s="202">
        <v>0</v>
      </c>
      <c r="F103" s="134">
        <v>4310</v>
      </c>
      <c r="G103" s="203" t="s">
        <v>9</v>
      </c>
      <c r="H103" s="204" t="s">
        <v>9</v>
      </c>
      <c r="I103" s="137">
        <v>0</v>
      </c>
      <c r="J103" s="134">
        <v>0</v>
      </c>
      <c r="K103" s="134">
        <v>-1603</v>
      </c>
      <c r="L103" s="203" t="s">
        <v>9</v>
      </c>
      <c r="M103" s="205" t="s">
        <v>9</v>
      </c>
      <c r="N103" s="159">
        <f t="shared" si="37"/>
        <v>0</v>
      </c>
      <c r="O103" s="186">
        <f t="shared" si="38"/>
        <v>0</v>
      </c>
      <c r="P103" s="186">
        <f t="shared" si="39"/>
        <v>2707</v>
      </c>
      <c r="Q103" s="203" t="s">
        <v>9</v>
      </c>
      <c r="R103" s="204" t="s">
        <v>9</v>
      </c>
    </row>
    <row r="104" spans="1:21" ht="13.5" thickBot="1" x14ac:dyDescent="0.25">
      <c r="A104" s="366" t="s">
        <v>12</v>
      </c>
      <c r="B104" s="367"/>
      <c r="C104" s="368"/>
      <c r="D104" s="206">
        <v>0</v>
      </c>
      <c r="E104" s="206">
        <v>0</v>
      </c>
      <c r="F104" s="207">
        <v>0</v>
      </c>
      <c r="G104" s="144" t="s">
        <v>9</v>
      </c>
      <c r="H104" s="145" t="s">
        <v>9</v>
      </c>
      <c r="I104" s="207">
        <v>0</v>
      </c>
      <c r="J104" s="207">
        <v>0</v>
      </c>
      <c r="K104" s="207">
        <v>0</v>
      </c>
      <c r="L104" s="144" t="s">
        <v>9</v>
      </c>
      <c r="M104" s="146" t="s">
        <v>9</v>
      </c>
      <c r="N104" s="208">
        <v>0</v>
      </c>
      <c r="O104" s="208">
        <v>0</v>
      </c>
      <c r="P104" s="208">
        <v>0</v>
      </c>
      <c r="Q104" s="144" t="s">
        <v>9</v>
      </c>
      <c r="R104" s="145" t="s">
        <v>9</v>
      </c>
    </row>
    <row r="105" spans="1:21" ht="20.25" customHeight="1" x14ac:dyDescent="0.2">
      <c r="A105" s="369" t="s">
        <v>174</v>
      </c>
      <c r="B105" s="370"/>
      <c r="C105" s="370"/>
      <c r="D105" s="370"/>
      <c r="E105" s="370"/>
      <c r="F105" s="370"/>
      <c r="G105" s="370"/>
      <c r="H105" s="370"/>
      <c r="I105" s="370"/>
      <c r="J105" s="370"/>
      <c r="K105" s="370"/>
      <c r="L105" s="370"/>
      <c r="M105" s="370"/>
      <c r="N105" s="370"/>
      <c r="O105" s="370"/>
      <c r="P105" s="370"/>
      <c r="Q105" s="370"/>
      <c r="R105" s="370"/>
      <c r="S105" s="27"/>
      <c r="T105" s="27"/>
      <c r="U105" s="27"/>
    </row>
    <row r="106" spans="1:21" x14ac:dyDescent="0.2">
      <c r="A106" s="209"/>
      <c r="B106" s="209"/>
      <c r="C106" s="155"/>
      <c r="D106" s="210"/>
      <c r="E106" s="210"/>
      <c r="F106" s="210"/>
      <c r="G106" s="210"/>
      <c r="H106" s="211"/>
      <c r="I106" s="212"/>
      <c r="J106" s="212"/>
      <c r="K106" s="212"/>
      <c r="L106" s="212"/>
      <c r="M106" s="212"/>
      <c r="N106" s="212"/>
      <c r="O106" s="155"/>
      <c r="P106" s="155"/>
      <c r="Q106" s="213"/>
      <c r="R106" s="212"/>
    </row>
    <row r="107" spans="1:21" x14ac:dyDescent="0.2">
      <c r="A107" s="209"/>
      <c r="B107" s="209"/>
      <c r="C107" s="214"/>
      <c r="D107" s="215"/>
      <c r="E107" s="215"/>
      <c r="F107" s="215"/>
      <c r="G107" s="215"/>
      <c r="H107" s="215"/>
      <c r="I107" s="215"/>
      <c r="J107" s="215"/>
      <c r="K107" s="215"/>
      <c r="L107" s="215"/>
      <c r="M107" s="215"/>
      <c r="N107" s="215"/>
      <c r="O107" s="215"/>
      <c r="P107" s="215"/>
      <c r="Q107" s="212"/>
      <c r="R107" s="212"/>
    </row>
    <row r="108" spans="1:21" x14ac:dyDescent="0.2">
      <c r="A108" s="209"/>
      <c r="B108" s="209"/>
      <c r="C108" s="212"/>
      <c r="D108" s="215"/>
      <c r="E108" s="215"/>
      <c r="F108" s="215"/>
      <c r="G108" s="215"/>
      <c r="H108" s="215"/>
      <c r="I108" s="215"/>
      <c r="J108" s="215"/>
      <c r="K108" s="215"/>
      <c r="L108" s="215"/>
      <c r="M108" s="215"/>
      <c r="N108" s="215"/>
      <c r="O108" s="215"/>
      <c r="P108" s="215"/>
      <c r="Q108" s="212"/>
      <c r="R108" s="212"/>
    </row>
    <row r="109" spans="1:21" x14ac:dyDescent="0.2">
      <c r="A109" s="209"/>
      <c r="B109" s="209"/>
      <c r="C109" s="212"/>
      <c r="D109" s="212"/>
      <c r="E109" s="212"/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  <c r="Q109" s="212"/>
      <c r="R109" s="212"/>
    </row>
  </sheetData>
  <sheetProtection selectLockedCells="1"/>
  <mergeCells count="36">
    <mergeCell ref="A38:C38"/>
    <mergeCell ref="K5:K6"/>
    <mergeCell ref="A9:C9"/>
    <mergeCell ref="A10:C10"/>
    <mergeCell ref="A22:C22"/>
    <mergeCell ref="A23:C23"/>
    <mergeCell ref="A34:C34"/>
    <mergeCell ref="A7:C7"/>
    <mergeCell ref="A8:C8"/>
    <mergeCell ref="A33:C33"/>
    <mergeCell ref="A104:C104"/>
    <mergeCell ref="A105:R105"/>
    <mergeCell ref="A75:C75"/>
    <mergeCell ref="A76:C76"/>
    <mergeCell ref="A91:C91"/>
    <mergeCell ref="A92:C92"/>
    <mergeCell ref="A40:C40"/>
    <mergeCell ref="A93:C93"/>
    <mergeCell ref="A94:C94"/>
    <mergeCell ref="A52:C52"/>
    <mergeCell ref="A53:C53"/>
    <mergeCell ref="A54:C54"/>
    <mergeCell ref="A41:C41"/>
    <mergeCell ref="A1:R1"/>
    <mergeCell ref="A4:C6"/>
    <mergeCell ref="D4:H4"/>
    <mergeCell ref="I4:M4"/>
    <mergeCell ref="N4:R4"/>
    <mergeCell ref="D5:E5"/>
    <mergeCell ref="F5:F6"/>
    <mergeCell ref="G5:H5"/>
    <mergeCell ref="I5:J5"/>
    <mergeCell ref="L5:M5"/>
    <mergeCell ref="P5:P6"/>
    <mergeCell ref="Q5:R5"/>
    <mergeCell ref="A2:R2"/>
  </mergeCells>
  <printOptions horizontalCentered="1"/>
  <pageMargins left="0.39370078740157483" right="0.39370078740157483" top="0.39370078740157483" bottom="0.39370078740157483" header="0.51181102362204722" footer="0.31496062992125984"/>
  <pageSetup paperSize="9" scale="83" fitToHeight="0" orientation="landscape" r:id="rId1"/>
  <headerFooter differentFirst="1" alignWithMargins="0">
    <oddFooter>&amp;C&amp;P/&amp;N</oddFooter>
    <firstHeader>&amp;RPříloha č. 2</firstHeader>
    <firstFooter>&amp;C&amp;P/&amp;N</firstFooter>
  </headerFooter>
  <rowBreaks count="2" manualBreakCount="2">
    <brk id="39" max="17" man="1"/>
    <brk id="7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4"/>
  <sheetViews>
    <sheetView showGridLines="0" view="pageBreakPreview" zoomScale="60" zoomScaleNormal="120" workbookViewId="0">
      <pane xSplit="1" topLeftCell="B1" activePane="topRight" state="frozen"/>
      <selection activeCell="A9" sqref="A9"/>
      <selection pane="topRight" activeCell="D5" sqref="D5"/>
    </sheetView>
  </sheetViews>
  <sheetFormatPr defaultColWidth="9.140625" defaultRowHeight="15" x14ac:dyDescent="0.3"/>
  <cols>
    <col min="1" max="1" width="32.28515625" style="1" customWidth="1"/>
    <col min="2" max="2" width="38.42578125" style="2" bestFit="1" customWidth="1"/>
    <col min="3" max="3" width="39.42578125" style="2" bestFit="1" customWidth="1"/>
    <col min="4" max="4" width="43.5703125" style="2" customWidth="1"/>
    <col min="5" max="5" width="2.28515625" style="2" customWidth="1"/>
    <col min="6" max="8" width="36.85546875" style="2" bestFit="1" customWidth="1"/>
    <col min="9" max="9" width="2.28515625" style="2" customWidth="1"/>
    <col min="10" max="12" width="16" style="2" hidden="1" customWidth="1"/>
    <col min="13" max="13" width="2.28515625" style="2" hidden="1" customWidth="1"/>
    <col min="14" max="15" width="39.42578125" style="2" bestFit="1" customWidth="1"/>
    <col min="16" max="16" width="42.7109375" style="2" customWidth="1"/>
    <col min="17" max="17" width="2.28515625" style="3" customWidth="1"/>
    <col min="18" max="18" width="40.7109375" style="3" customWidth="1"/>
    <col min="19" max="19" width="38.42578125" style="3" bestFit="1" customWidth="1"/>
    <col min="20" max="20" width="52.140625" style="3" customWidth="1"/>
    <col min="21" max="21" width="9.140625" style="3"/>
    <col min="22" max="22" width="13.42578125" style="3" bestFit="1" customWidth="1"/>
    <col min="23" max="16384" width="9.140625" style="3"/>
  </cols>
  <sheetData>
    <row r="2" spans="1:22" ht="32.25" thickBot="1" x14ac:dyDescent="0.55000000000000004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1"/>
      <c r="R2" s="31"/>
      <c r="S2" s="31"/>
      <c r="T2" s="31"/>
    </row>
    <row r="3" spans="1:22" ht="31.5" x14ac:dyDescent="0.5">
      <c r="A3" s="29"/>
      <c r="B3" s="394" t="s">
        <v>119</v>
      </c>
      <c r="C3" s="395"/>
      <c r="D3" s="396"/>
      <c r="E3" s="30"/>
      <c r="F3" s="394" t="s">
        <v>120</v>
      </c>
      <c r="G3" s="395"/>
      <c r="H3" s="396"/>
      <c r="I3" s="30"/>
      <c r="J3" s="394" t="s">
        <v>121</v>
      </c>
      <c r="K3" s="395"/>
      <c r="L3" s="396"/>
      <c r="M3" s="30"/>
      <c r="N3" s="394" t="s">
        <v>122</v>
      </c>
      <c r="O3" s="395"/>
      <c r="P3" s="396"/>
      <c r="Q3" s="31"/>
      <c r="R3" s="394" t="s">
        <v>123</v>
      </c>
      <c r="S3" s="395"/>
      <c r="T3" s="396"/>
    </row>
    <row r="4" spans="1:22" ht="32.25" thickBot="1" x14ac:dyDescent="0.55000000000000004">
      <c r="A4" s="32"/>
      <c r="B4" s="33" t="s">
        <v>124</v>
      </c>
      <c r="C4" s="34" t="s">
        <v>125</v>
      </c>
      <c r="D4" s="35" t="s">
        <v>126</v>
      </c>
      <c r="E4" s="36"/>
      <c r="F4" s="33" t="s">
        <v>124</v>
      </c>
      <c r="G4" s="37" t="s">
        <v>125</v>
      </c>
      <c r="H4" s="38" t="s">
        <v>126</v>
      </c>
      <c r="I4" s="36"/>
      <c r="J4" s="39" t="s">
        <v>124</v>
      </c>
      <c r="K4" s="37" t="s">
        <v>125</v>
      </c>
      <c r="L4" s="38" t="s">
        <v>126</v>
      </c>
      <c r="M4" s="36"/>
      <c r="N4" s="39" t="s">
        <v>124</v>
      </c>
      <c r="O4" s="37" t="s">
        <v>125</v>
      </c>
      <c r="P4" s="38" t="s">
        <v>126</v>
      </c>
      <c r="Q4" s="31"/>
      <c r="R4" s="39" t="s">
        <v>124</v>
      </c>
      <c r="S4" s="37" t="s">
        <v>125</v>
      </c>
      <c r="T4" s="38" t="s">
        <v>126</v>
      </c>
    </row>
    <row r="5" spans="1:22" ht="31.5" x14ac:dyDescent="0.5">
      <c r="A5" s="40" t="s">
        <v>127</v>
      </c>
      <c r="B5" s="41">
        <v>7661250000</v>
      </c>
      <c r="C5" s="42">
        <v>7866573000</v>
      </c>
      <c r="D5" s="43">
        <v>7815325522.4300003</v>
      </c>
      <c r="E5" s="30"/>
      <c r="F5" s="41">
        <v>301049000</v>
      </c>
      <c r="G5" s="42">
        <v>271806000</v>
      </c>
      <c r="H5" s="43">
        <v>291596848.25</v>
      </c>
      <c r="I5" s="30"/>
      <c r="J5" s="44">
        <f t="shared" ref="J5:J18" si="0">$B5+$F5</f>
        <v>7962299000</v>
      </c>
      <c r="K5" s="45">
        <f t="shared" ref="K5:K18" si="1">$C5+$G5</f>
        <v>8138379000</v>
      </c>
      <c r="L5" s="46">
        <f t="shared" ref="L5:L18" si="2">$D5+$H5</f>
        <v>8106922370.6800003</v>
      </c>
      <c r="M5" s="30"/>
      <c r="N5" s="41">
        <v>7962299000</v>
      </c>
      <c r="O5" s="42">
        <v>8138379000</v>
      </c>
      <c r="P5" s="43">
        <v>8106922370.6800003</v>
      </c>
      <c r="Q5" s="31"/>
      <c r="R5" s="44">
        <f t="shared" ref="R5:R18" si="3">$J5-$N5</f>
        <v>0</v>
      </c>
      <c r="S5" s="45">
        <f t="shared" ref="S5:S18" si="4">$K5-$O5</f>
        <v>0</v>
      </c>
      <c r="T5" s="46">
        <f t="shared" ref="T5:T18" si="5">$L5-$P5</f>
        <v>0</v>
      </c>
    </row>
    <row r="6" spans="1:22" ht="31.5" x14ac:dyDescent="0.5">
      <c r="A6" s="47" t="s">
        <v>128</v>
      </c>
      <c r="B6" s="48">
        <v>458896000</v>
      </c>
      <c r="C6" s="49">
        <v>562493000</v>
      </c>
      <c r="D6" s="50">
        <v>695730955.55999994</v>
      </c>
      <c r="E6" s="30"/>
      <c r="F6" s="48">
        <v>897766000</v>
      </c>
      <c r="G6" s="49">
        <v>896540000</v>
      </c>
      <c r="H6" s="50">
        <v>966076628.66999996</v>
      </c>
      <c r="I6" s="30"/>
      <c r="J6" s="51">
        <f t="shared" si="0"/>
        <v>1356662000</v>
      </c>
      <c r="K6" s="52">
        <f t="shared" si="1"/>
        <v>1459033000</v>
      </c>
      <c r="L6" s="53">
        <f t="shared" si="2"/>
        <v>1661807584.23</v>
      </c>
      <c r="M6" s="30"/>
      <c r="N6" s="41">
        <v>1356662000</v>
      </c>
      <c r="O6" s="42">
        <v>1459033000</v>
      </c>
      <c r="P6" s="43">
        <v>1661807584.23</v>
      </c>
      <c r="Q6" s="31"/>
      <c r="R6" s="44">
        <f t="shared" si="3"/>
        <v>0</v>
      </c>
      <c r="S6" s="45">
        <f t="shared" si="4"/>
        <v>0</v>
      </c>
      <c r="T6" s="46">
        <f t="shared" si="5"/>
        <v>0</v>
      </c>
    </row>
    <row r="7" spans="1:22" ht="31.5" x14ac:dyDescent="0.5">
      <c r="A7" s="47" t="s">
        <v>129</v>
      </c>
      <c r="B7" s="51">
        <f>SUM(B5:B6)</f>
        <v>8120146000</v>
      </c>
      <c r="C7" s="52">
        <f>SUM(C5:C6)</f>
        <v>8429066000</v>
      </c>
      <c r="D7" s="53">
        <f>SUM(D5:D6)</f>
        <v>8511056477.9899998</v>
      </c>
      <c r="E7" s="30"/>
      <c r="F7" s="51">
        <f>SUM(F5:F6)</f>
        <v>1198815000</v>
      </c>
      <c r="G7" s="52">
        <f>SUM(G5:G6)</f>
        <v>1168346000</v>
      </c>
      <c r="H7" s="53">
        <f>SUM(H5:H6)</f>
        <v>1257673476.9200001</v>
      </c>
      <c r="I7" s="30"/>
      <c r="J7" s="51">
        <f t="shared" si="0"/>
        <v>9318961000</v>
      </c>
      <c r="K7" s="52">
        <f t="shared" si="1"/>
        <v>9597412000</v>
      </c>
      <c r="L7" s="53">
        <f t="shared" si="2"/>
        <v>9768729954.9099998</v>
      </c>
      <c r="M7" s="30"/>
      <c r="N7" s="44">
        <f>SUM(N5:N6)</f>
        <v>9318961000</v>
      </c>
      <c r="O7" s="45">
        <f>SUM(O5:O6)</f>
        <v>9597412000</v>
      </c>
      <c r="P7" s="46">
        <f>SUM(P5:P6)</f>
        <v>9768729954.9099998</v>
      </c>
      <c r="Q7" s="31"/>
      <c r="R7" s="44">
        <f t="shared" si="3"/>
        <v>0</v>
      </c>
      <c r="S7" s="45">
        <f t="shared" si="4"/>
        <v>0</v>
      </c>
      <c r="T7" s="46">
        <f t="shared" si="5"/>
        <v>0</v>
      </c>
    </row>
    <row r="8" spans="1:22" ht="31.5" x14ac:dyDescent="0.5">
      <c r="A8" s="47" t="s">
        <v>130</v>
      </c>
      <c r="B8" s="48">
        <v>69642000</v>
      </c>
      <c r="C8" s="49">
        <v>69642000</v>
      </c>
      <c r="D8" s="50">
        <v>42129404.460000001</v>
      </c>
      <c r="E8" s="30"/>
      <c r="F8" s="48">
        <v>34165000</v>
      </c>
      <c r="G8" s="49">
        <v>35098000</v>
      </c>
      <c r="H8" s="50">
        <v>30151229.690000001</v>
      </c>
      <c r="I8" s="30"/>
      <c r="J8" s="51">
        <f t="shared" si="0"/>
        <v>103807000</v>
      </c>
      <c r="K8" s="52">
        <f t="shared" si="1"/>
        <v>104740000</v>
      </c>
      <c r="L8" s="53">
        <f t="shared" si="2"/>
        <v>72280634.150000006</v>
      </c>
      <c r="M8" s="30"/>
      <c r="N8" s="41">
        <v>103807000</v>
      </c>
      <c r="O8" s="42">
        <v>104740000</v>
      </c>
      <c r="P8" s="43">
        <v>72280634.150000006</v>
      </c>
      <c r="Q8" s="31"/>
      <c r="R8" s="44">
        <f t="shared" si="3"/>
        <v>0</v>
      </c>
      <c r="S8" s="45">
        <f t="shared" si="4"/>
        <v>0</v>
      </c>
      <c r="T8" s="46">
        <f t="shared" si="5"/>
        <v>0</v>
      </c>
    </row>
    <row r="9" spans="1:22" ht="31.5" x14ac:dyDescent="0.5">
      <c r="A9" s="47" t="s">
        <v>131</v>
      </c>
      <c r="B9" s="51">
        <f>B7+B8</f>
        <v>8189788000</v>
      </c>
      <c r="C9" s="52">
        <f>C7+C8</f>
        <v>8498708000</v>
      </c>
      <c r="D9" s="53">
        <f>D7+D8</f>
        <v>8553185882.4499998</v>
      </c>
      <c r="E9" s="30"/>
      <c r="F9" s="51">
        <f>F7+F8</f>
        <v>1232980000</v>
      </c>
      <c r="G9" s="52">
        <f>G7+G8</f>
        <v>1203444000</v>
      </c>
      <c r="H9" s="53">
        <f>H7+H8</f>
        <v>1287824706.6100001</v>
      </c>
      <c r="I9" s="30"/>
      <c r="J9" s="51">
        <f t="shared" si="0"/>
        <v>9422768000</v>
      </c>
      <c r="K9" s="52">
        <f t="shared" si="1"/>
        <v>9702152000</v>
      </c>
      <c r="L9" s="53">
        <f t="shared" si="2"/>
        <v>9841010589.0599995</v>
      </c>
      <c r="M9" s="30"/>
      <c r="N9" s="44">
        <f>N7+N8</f>
        <v>9422768000</v>
      </c>
      <c r="O9" s="45">
        <f>O7+O8</f>
        <v>9702152000</v>
      </c>
      <c r="P9" s="46">
        <f>P7+P8</f>
        <v>9841010589.0599995</v>
      </c>
      <c r="Q9" s="31"/>
      <c r="R9" s="44">
        <f t="shared" si="3"/>
        <v>0</v>
      </c>
      <c r="S9" s="45">
        <f t="shared" si="4"/>
        <v>0</v>
      </c>
      <c r="T9" s="46">
        <f t="shared" si="5"/>
        <v>0</v>
      </c>
    </row>
    <row r="10" spans="1:22" ht="31.5" x14ac:dyDescent="0.5">
      <c r="A10" s="47" t="s">
        <v>132</v>
      </c>
      <c r="B10" s="48">
        <v>176247000</v>
      </c>
      <c r="C10" s="49">
        <v>564957000</v>
      </c>
      <c r="D10" s="50">
        <v>11952597972.84</v>
      </c>
      <c r="E10" s="30"/>
      <c r="F10" s="48">
        <v>1713354000</v>
      </c>
      <c r="G10" s="49">
        <v>2242823000</v>
      </c>
      <c r="H10" s="50">
        <v>5239864780.3599997</v>
      </c>
      <c r="I10" s="30"/>
      <c r="J10" s="54">
        <f t="shared" si="0"/>
        <v>1889601000</v>
      </c>
      <c r="K10" s="52">
        <f t="shared" si="1"/>
        <v>2807780000</v>
      </c>
      <c r="L10" s="53">
        <f t="shared" si="2"/>
        <v>17192462753.200001</v>
      </c>
      <c r="M10" s="30"/>
      <c r="N10" s="41">
        <v>1889601000</v>
      </c>
      <c r="O10" s="42">
        <v>2807780000</v>
      </c>
      <c r="P10" s="43">
        <v>17192462753.200001</v>
      </c>
      <c r="Q10" s="31"/>
      <c r="R10" s="44">
        <f t="shared" si="3"/>
        <v>0</v>
      </c>
      <c r="S10" s="45">
        <f t="shared" si="4"/>
        <v>0</v>
      </c>
      <c r="T10" s="46">
        <f t="shared" si="5"/>
        <v>0</v>
      </c>
    </row>
    <row r="11" spans="1:22" ht="31.5" x14ac:dyDescent="0.5">
      <c r="A11" s="47" t="s">
        <v>133</v>
      </c>
      <c r="B11" s="51">
        <f>B9+B10</f>
        <v>8366035000</v>
      </c>
      <c r="C11" s="52">
        <f>C9+C10</f>
        <v>9063665000</v>
      </c>
      <c r="D11" s="53">
        <f>D9+D10</f>
        <v>20505783855.290001</v>
      </c>
      <c r="E11" s="30"/>
      <c r="F11" s="51">
        <f>SUM(F9:F10)</f>
        <v>2946334000</v>
      </c>
      <c r="G11" s="52">
        <f>SUM(G9:G10)</f>
        <v>3446267000</v>
      </c>
      <c r="H11" s="53">
        <f>H10+H9</f>
        <v>6527689486.9699993</v>
      </c>
      <c r="I11" s="30"/>
      <c r="J11" s="51">
        <f t="shared" si="0"/>
        <v>11312369000</v>
      </c>
      <c r="K11" s="52">
        <f t="shared" si="1"/>
        <v>12509932000</v>
      </c>
      <c r="L11" s="53">
        <f t="shared" si="2"/>
        <v>27033473342.260002</v>
      </c>
      <c r="M11" s="30"/>
      <c r="N11" s="44">
        <f>N9+N10</f>
        <v>11312369000</v>
      </c>
      <c r="O11" s="45">
        <f>O9+O10</f>
        <v>12509932000</v>
      </c>
      <c r="P11" s="46">
        <f>P9+P10</f>
        <v>27033473342.260002</v>
      </c>
      <c r="Q11" s="31"/>
      <c r="R11" s="44">
        <f t="shared" si="3"/>
        <v>0</v>
      </c>
      <c r="S11" s="45">
        <f t="shared" si="4"/>
        <v>0</v>
      </c>
      <c r="T11" s="46">
        <f t="shared" si="5"/>
        <v>0</v>
      </c>
    </row>
    <row r="12" spans="1:22" ht="31.5" x14ac:dyDescent="0.5">
      <c r="A12" s="47" t="s">
        <v>134</v>
      </c>
      <c r="B12" s="48">
        <v>31997000</v>
      </c>
      <c r="C12" s="49">
        <v>34058000</v>
      </c>
      <c r="D12" s="50">
        <v>11422872748.59</v>
      </c>
      <c r="E12" s="30"/>
      <c r="F12" s="48">
        <v>21417000</v>
      </c>
      <c r="G12" s="49">
        <v>32970000</v>
      </c>
      <c r="H12" s="50">
        <v>3058440183.5300002</v>
      </c>
      <c r="I12" s="30"/>
      <c r="J12" s="51">
        <f t="shared" si="0"/>
        <v>53414000</v>
      </c>
      <c r="K12" s="52">
        <f t="shared" si="1"/>
        <v>67028000</v>
      </c>
      <c r="L12" s="53">
        <f t="shared" si="2"/>
        <v>14481312932.120001</v>
      </c>
      <c r="M12" s="30"/>
      <c r="N12" s="41">
        <v>1590076000</v>
      </c>
      <c r="O12" s="42">
        <v>1922617000</v>
      </c>
      <c r="P12" s="43">
        <v>16312364425.41</v>
      </c>
      <c r="Q12" s="31"/>
      <c r="R12" s="44">
        <f t="shared" si="3"/>
        <v>-1536662000</v>
      </c>
      <c r="S12" s="45">
        <f t="shared" si="4"/>
        <v>-1855589000</v>
      </c>
      <c r="T12" s="46">
        <f t="shared" si="5"/>
        <v>-1831051493.289999</v>
      </c>
      <c r="V12" s="2"/>
    </row>
    <row r="13" spans="1:22" ht="31.5" x14ac:dyDescent="0.5">
      <c r="A13" s="47" t="s">
        <v>135</v>
      </c>
      <c r="B13" s="51">
        <f>B11-B12</f>
        <v>8334038000</v>
      </c>
      <c r="C13" s="52">
        <f>C11-C12</f>
        <v>9029607000</v>
      </c>
      <c r="D13" s="53">
        <f>D11-D12</f>
        <v>9082911106.7000008</v>
      </c>
      <c r="E13" s="30"/>
      <c r="F13" s="51">
        <f>F11-F12</f>
        <v>2924917000</v>
      </c>
      <c r="G13" s="52">
        <f>G11-G12</f>
        <v>3413297000</v>
      </c>
      <c r="H13" s="53">
        <f>H11-H12</f>
        <v>3469249303.4399991</v>
      </c>
      <c r="I13" s="30"/>
      <c r="J13" s="51">
        <f t="shared" si="0"/>
        <v>11258955000</v>
      </c>
      <c r="K13" s="52">
        <f t="shared" si="1"/>
        <v>12442904000</v>
      </c>
      <c r="L13" s="53">
        <f t="shared" si="2"/>
        <v>12552160410.139999</v>
      </c>
      <c r="M13" s="30"/>
      <c r="N13" s="44">
        <f>N11-N12</f>
        <v>9722293000</v>
      </c>
      <c r="O13" s="45">
        <f>O11-O12</f>
        <v>10587315000</v>
      </c>
      <c r="P13" s="46">
        <f>P11-P12</f>
        <v>10721108916.850002</v>
      </c>
      <c r="Q13" s="31"/>
      <c r="R13" s="44">
        <f t="shared" si="3"/>
        <v>1536662000</v>
      </c>
      <c r="S13" s="45">
        <f t="shared" si="4"/>
        <v>1855589000</v>
      </c>
      <c r="T13" s="46">
        <f t="shared" si="5"/>
        <v>1831051493.2899971</v>
      </c>
    </row>
    <row r="14" spans="1:22" ht="31.5" x14ac:dyDescent="0.5">
      <c r="A14" s="47" t="s">
        <v>136</v>
      </c>
      <c r="B14" s="48">
        <v>7001105000</v>
      </c>
      <c r="C14" s="49">
        <v>7864208000</v>
      </c>
      <c r="D14" s="50">
        <v>18863562406.91</v>
      </c>
      <c r="E14" s="30"/>
      <c r="F14" s="48">
        <v>2719140000</v>
      </c>
      <c r="G14" s="49">
        <v>3249631292</v>
      </c>
      <c r="H14" s="50">
        <v>5751737099.1899996</v>
      </c>
      <c r="I14" s="30"/>
      <c r="J14" s="51">
        <f t="shared" si="0"/>
        <v>9720245000</v>
      </c>
      <c r="K14" s="52">
        <f t="shared" si="1"/>
        <v>11113839292</v>
      </c>
      <c r="L14" s="53">
        <f t="shared" si="2"/>
        <v>24615299506.099998</v>
      </c>
      <c r="M14" s="30"/>
      <c r="N14" s="41">
        <v>9720245000</v>
      </c>
      <c r="O14" s="42">
        <v>11113839292</v>
      </c>
      <c r="P14" s="43">
        <v>24615299506.099998</v>
      </c>
      <c r="Q14" s="31"/>
      <c r="R14" s="44">
        <f t="shared" si="3"/>
        <v>0</v>
      </c>
      <c r="S14" s="45">
        <f t="shared" si="4"/>
        <v>0</v>
      </c>
      <c r="T14" s="46">
        <f t="shared" si="5"/>
        <v>0</v>
      </c>
    </row>
    <row r="15" spans="1:22" ht="31.5" x14ac:dyDescent="0.5">
      <c r="A15" s="55" t="s">
        <v>137</v>
      </c>
      <c r="B15" s="48">
        <v>2904181000</v>
      </c>
      <c r="C15" s="49">
        <v>1503104000</v>
      </c>
      <c r="D15" s="50">
        <v>1395828475.3099999</v>
      </c>
      <c r="E15" s="30"/>
      <c r="F15" s="48">
        <v>748783000</v>
      </c>
      <c r="G15" s="49">
        <v>1208989000</v>
      </c>
      <c r="H15" s="50">
        <v>905838947.65999997</v>
      </c>
      <c r="I15" s="30"/>
      <c r="J15" s="51">
        <f t="shared" si="0"/>
        <v>3652964000</v>
      </c>
      <c r="K15" s="52">
        <f t="shared" si="1"/>
        <v>2712093000</v>
      </c>
      <c r="L15" s="53">
        <f t="shared" si="2"/>
        <v>2301667422.9699998</v>
      </c>
      <c r="M15" s="30"/>
      <c r="N15" s="41">
        <v>3652964000</v>
      </c>
      <c r="O15" s="42">
        <v>2712093000</v>
      </c>
      <c r="P15" s="43">
        <v>2301667422.9699998</v>
      </c>
      <c r="Q15" s="31"/>
      <c r="R15" s="44">
        <f t="shared" si="3"/>
        <v>0</v>
      </c>
      <c r="S15" s="45">
        <f t="shared" si="4"/>
        <v>0</v>
      </c>
      <c r="T15" s="46">
        <f t="shared" si="5"/>
        <v>0</v>
      </c>
    </row>
    <row r="16" spans="1:22" ht="31.5" x14ac:dyDescent="0.5">
      <c r="A16" s="56" t="s">
        <v>138</v>
      </c>
      <c r="B16" s="51">
        <f>SUM(B14:B15)</f>
        <v>9905286000</v>
      </c>
      <c r="C16" s="52">
        <f>SUM(C14:C15)</f>
        <v>9367312000</v>
      </c>
      <c r="D16" s="53">
        <f>SUM(D14:D15)</f>
        <v>20259390882.220001</v>
      </c>
      <c r="E16" s="30"/>
      <c r="F16" s="51">
        <f>SUM(F14:F15)</f>
        <v>3467923000</v>
      </c>
      <c r="G16" s="52">
        <f>SUM(G14:G15)</f>
        <v>4458620292</v>
      </c>
      <c r="H16" s="53">
        <f>SUM(H14:H15)</f>
        <v>6657576046.8499994</v>
      </c>
      <c r="I16" s="30"/>
      <c r="J16" s="51">
        <f t="shared" si="0"/>
        <v>13373209000</v>
      </c>
      <c r="K16" s="52">
        <f t="shared" si="1"/>
        <v>13825932292</v>
      </c>
      <c r="L16" s="53">
        <f t="shared" si="2"/>
        <v>26916966929.07</v>
      </c>
      <c r="M16" s="30"/>
      <c r="N16" s="44">
        <f>SUM(N14:N15)</f>
        <v>13373209000</v>
      </c>
      <c r="O16" s="45">
        <f>SUM(O14:O15)</f>
        <v>13825932292</v>
      </c>
      <c r="P16" s="46">
        <f>SUM(P14:P15)</f>
        <v>26916966929.07</v>
      </c>
      <c r="Q16" s="31"/>
      <c r="R16" s="44">
        <f t="shared" si="3"/>
        <v>0</v>
      </c>
      <c r="S16" s="45">
        <f t="shared" si="4"/>
        <v>0</v>
      </c>
      <c r="T16" s="46">
        <f t="shared" si="5"/>
        <v>0</v>
      </c>
    </row>
    <row r="17" spans="1:20" ht="31.5" x14ac:dyDescent="0.5">
      <c r="A17" s="47" t="s">
        <v>134</v>
      </c>
      <c r="B17" s="48">
        <v>31997000</v>
      </c>
      <c r="C17" s="49">
        <v>34058000</v>
      </c>
      <c r="D17" s="50">
        <v>11422872748.59</v>
      </c>
      <c r="E17" s="30"/>
      <c r="F17" s="48">
        <v>21417000</v>
      </c>
      <c r="G17" s="49">
        <v>32970000</v>
      </c>
      <c r="H17" s="50">
        <v>3058440183.5300002</v>
      </c>
      <c r="I17" s="30"/>
      <c r="J17" s="51">
        <f t="shared" si="0"/>
        <v>53414000</v>
      </c>
      <c r="K17" s="52">
        <f t="shared" si="1"/>
        <v>67028000</v>
      </c>
      <c r="L17" s="53">
        <f t="shared" si="2"/>
        <v>14481312932.120001</v>
      </c>
      <c r="M17" s="30"/>
      <c r="N17" s="41">
        <v>1590076000</v>
      </c>
      <c r="O17" s="42">
        <v>1922617000</v>
      </c>
      <c r="P17" s="43">
        <v>16312364425.41</v>
      </c>
      <c r="Q17" s="31"/>
      <c r="R17" s="44">
        <f t="shared" si="3"/>
        <v>-1536662000</v>
      </c>
      <c r="S17" s="45">
        <f t="shared" si="4"/>
        <v>-1855589000</v>
      </c>
      <c r="T17" s="46">
        <f t="shared" si="5"/>
        <v>-1831051493.289999</v>
      </c>
    </row>
    <row r="18" spans="1:20" ht="31.5" x14ac:dyDescent="0.5">
      <c r="A18" s="47" t="s">
        <v>139</v>
      </c>
      <c r="B18" s="54">
        <f>B16-B17</f>
        <v>9873289000</v>
      </c>
      <c r="C18" s="57">
        <f>C16-C17</f>
        <v>9333254000</v>
      </c>
      <c r="D18" s="58">
        <f>D16-D17</f>
        <v>8836518133.6300011</v>
      </c>
      <c r="E18" s="30"/>
      <c r="F18" s="54">
        <f>F16-F17</f>
        <v>3446506000</v>
      </c>
      <c r="G18" s="57">
        <f>G16-G17</f>
        <v>4425650292</v>
      </c>
      <c r="H18" s="58">
        <f>H16-H17</f>
        <v>3599135863.3199992</v>
      </c>
      <c r="I18" s="30"/>
      <c r="J18" s="54">
        <f t="shared" si="0"/>
        <v>13319795000</v>
      </c>
      <c r="K18" s="57">
        <f t="shared" si="1"/>
        <v>13758904292</v>
      </c>
      <c r="L18" s="58">
        <f t="shared" si="2"/>
        <v>12435653996.950001</v>
      </c>
      <c r="M18" s="30"/>
      <c r="N18" s="54">
        <f>N16-N17</f>
        <v>11783133000</v>
      </c>
      <c r="O18" s="57">
        <f>O16-O17</f>
        <v>11903315292</v>
      </c>
      <c r="P18" s="58">
        <f>P16-P17</f>
        <v>10604602503.66</v>
      </c>
      <c r="Q18" s="31"/>
      <c r="R18" s="54">
        <f t="shared" si="3"/>
        <v>1536662000</v>
      </c>
      <c r="S18" s="57">
        <f t="shared" si="4"/>
        <v>1855589000</v>
      </c>
      <c r="T18" s="58">
        <f t="shared" si="5"/>
        <v>1831051493.2900009</v>
      </c>
    </row>
    <row r="19" spans="1:20" ht="8.1" customHeight="1" x14ac:dyDescent="0.5">
      <c r="A19" s="56"/>
      <c r="B19" s="59"/>
      <c r="C19" s="60"/>
      <c r="D19" s="58"/>
      <c r="E19" s="30"/>
      <c r="F19" s="59"/>
      <c r="G19" s="60"/>
      <c r="H19" s="58"/>
      <c r="I19" s="30"/>
      <c r="J19" s="59"/>
      <c r="K19" s="60"/>
      <c r="L19" s="58"/>
      <c r="M19" s="30"/>
      <c r="N19" s="59"/>
      <c r="O19" s="60"/>
      <c r="P19" s="58"/>
      <c r="Q19" s="31"/>
      <c r="R19" s="59"/>
      <c r="S19" s="60"/>
      <c r="T19" s="58"/>
    </row>
    <row r="20" spans="1:20" ht="31.5" x14ac:dyDescent="0.5">
      <c r="A20" s="56" t="s">
        <v>140</v>
      </c>
      <c r="B20" s="44">
        <f>B13-B18</f>
        <v>-1539251000</v>
      </c>
      <c r="C20" s="61">
        <f>C13-C18</f>
        <v>-303647000</v>
      </c>
      <c r="D20" s="46">
        <f>D13-D18</f>
        <v>246392973.06999969</v>
      </c>
      <c r="E20" s="30"/>
      <c r="F20" s="44">
        <f>F13-F18</f>
        <v>-521589000</v>
      </c>
      <c r="G20" s="61">
        <f>G13-G18</f>
        <v>-1012353292</v>
      </c>
      <c r="H20" s="46">
        <f>H13-H18</f>
        <v>-129886559.88000011</v>
      </c>
      <c r="I20" s="30"/>
      <c r="J20" s="44">
        <f>$B20+$F20</f>
        <v>-2060840000</v>
      </c>
      <c r="K20" s="45">
        <f>$C20+$G20</f>
        <v>-1316000292</v>
      </c>
      <c r="L20" s="46">
        <f>$D20+$H20</f>
        <v>116506413.18999958</v>
      </c>
      <c r="M20" s="30"/>
      <c r="N20" s="44">
        <f>N13-N18</f>
        <v>-2060840000</v>
      </c>
      <c r="O20" s="45">
        <f>O13-O18</f>
        <v>-1316000292</v>
      </c>
      <c r="P20" s="46">
        <f>P13-P18</f>
        <v>116506413.19000244</v>
      </c>
      <c r="Q20" s="31"/>
      <c r="R20" s="44">
        <f>$J20-$N20</f>
        <v>0</v>
      </c>
      <c r="S20" s="45">
        <f>S13-S18</f>
        <v>0</v>
      </c>
      <c r="T20" s="46">
        <f>T13-T18</f>
        <v>-3.814697265625E-6</v>
      </c>
    </row>
    <row r="21" spans="1:20" ht="31.5" x14ac:dyDescent="0.5">
      <c r="A21" s="47" t="s">
        <v>141</v>
      </c>
      <c r="B21" s="62">
        <v>1539251000</v>
      </c>
      <c r="C21" s="63">
        <v>303647000</v>
      </c>
      <c r="D21" s="64">
        <v>-246392973.06999999</v>
      </c>
      <c r="E21" s="30"/>
      <c r="F21" s="62">
        <v>521589000</v>
      </c>
      <c r="G21" s="63">
        <v>1012353292</v>
      </c>
      <c r="H21" s="64">
        <v>129886559.88</v>
      </c>
      <c r="I21" s="30"/>
      <c r="J21" s="54">
        <f>$B21+$F21</f>
        <v>2060840000</v>
      </c>
      <c r="K21" s="57">
        <f>$C21+$G21</f>
        <v>1316000292</v>
      </c>
      <c r="L21" s="58">
        <f>$D21+$H21</f>
        <v>-116506413.19</v>
      </c>
      <c r="M21" s="30"/>
      <c r="N21" s="62">
        <v>2060840000</v>
      </c>
      <c r="O21" s="65">
        <v>1316000292</v>
      </c>
      <c r="P21" s="64">
        <v>-116506413.19</v>
      </c>
      <c r="Q21" s="31"/>
      <c r="R21" s="66">
        <f>$J21-$N21</f>
        <v>0</v>
      </c>
      <c r="S21" s="57">
        <f>K21-O21</f>
        <v>0</v>
      </c>
      <c r="T21" s="58">
        <f>L21-P21</f>
        <v>0</v>
      </c>
    </row>
    <row r="22" spans="1:20" ht="8.1" customHeight="1" x14ac:dyDescent="0.5">
      <c r="A22" s="56"/>
      <c r="B22" s="59"/>
      <c r="C22" s="60"/>
      <c r="D22" s="58"/>
      <c r="E22" s="30"/>
      <c r="F22" s="59"/>
      <c r="G22" s="60"/>
      <c r="H22" s="58"/>
      <c r="I22" s="30"/>
      <c r="J22" s="59"/>
      <c r="K22" s="60"/>
      <c r="L22" s="58"/>
      <c r="M22" s="30"/>
      <c r="N22" s="59"/>
      <c r="O22" s="60"/>
      <c r="P22" s="58"/>
      <c r="Q22" s="31"/>
      <c r="R22" s="59"/>
      <c r="S22" s="60"/>
      <c r="T22" s="58"/>
    </row>
    <row r="23" spans="1:20" ht="31.5" x14ac:dyDescent="0.5">
      <c r="A23" s="56" t="s">
        <v>142</v>
      </c>
      <c r="B23" s="44">
        <f>B10-B12</f>
        <v>144250000</v>
      </c>
      <c r="C23" s="45">
        <f>C10-C12</f>
        <v>530899000</v>
      </c>
      <c r="D23" s="46">
        <f>D10-D12</f>
        <v>529725224.25</v>
      </c>
      <c r="E23" s="30"/>
      <c r="F23" s="44">
        <f>F10-F12</f>
        <v>1691937000</v>
      </c>
      <c r="G23" s="45">
        <f>G10-G12</f>
        <v>2209853000</v>
      </c>
      <c r="H23" s="46">
        <f>H10-H12</f>
        <v>2181424596.8299994</v>
      </c>
      <c r="I23" s="30"/>
      <c r="J23" s="44">
        <f>$B23+$F23</f>
        <v>1836187000</v>
      </c>
      <c r="K23" s="45">
        <f>$C23+$G23</f>
        <v>2740752000</v>
      </c>
      <c r="L23" s="46">
        <f>$D23+$H23</f>
        <v>2711149821.0799994</v>
      </c>
      <c r="M23" s="30"/>
      <c r="N23" s="44">
        <f>N10-N12</f>
        <v>299525000</v>
      </c>
      <c r="O23" s="45">
        <f>O10-O12</f>
        <v>885163000</v>
      </c>
      <c r="P23" s="46">
        <f>P10-P12</f>
        <v>880098327.79000092</v>
      </c>
      <c r="Q23" s="31"/>
      <c r="R23" s="44">
        <f>R10-R12</f>
        <v>1536662000</v>
      </c>
      <c r="S23" s="45">
        <f>S10-S12</f>
        <v>1855589000</v>
      </c>
      <c r="T23" s="46">
        <f>T10-T12</f>
        <v>1831051493.289999</v>
      </c>
    </row>
    <row r="24" spans="1:20" ht="32.25" thickBot="1" x14ac:dyDescent="0.55000000000000004">
      <c r="A24" s="67" t="s">
        <v>143</v>
      </c>
      <c r="B24" s="68">
        <f>B14-B17</f>
        <v>6969108000</v>
      </c>
      <c r="C24" s="69">
        <f>C14-C17</f>
        <v>7830150000</v>
      </c>
      <c r="D24" s="70">
        <f>D14-D17</f>
        <v>7440689658.3199997</v>
      </c>
      <c r="E24" s="30"/>
      <c r="F24" s="68">
        <f>F14-F17</f>
        <v>2697723000</v>
      </c>
      <c r="G24" s="69">
        <f>G14-G17</f>
        <v>3216661292</v>
      </c>
      <c r="H24" s="70">
        <f>H14-H17</f>
        <v>2693296915.6599994</v>
      </c>
      <c r="I24" s="30"/>
      <c r="J24" s="68">
        <f>$B24+$F24</f>
        <v>9666831000</v>
      </c>
      <c r="K24" s="69">
        <f>$C24+$G24</f>
        <v>11046811292</v>
      </c>
      <c r="L24" s="70">
        <f>$D24+$H24</f>
        <v>10133986573.98</v>
      </c>
      <c r="M24" s="30"/>
      <c r="N24" s="68">
        <f>N14-N17</f>
        <v>8130169000</v>
      </c>
      <c r="O24" s="69">
        <f>O14-O17</f>
        <v>9191222292</v>
      </c>
      <c r="P24" s="70">
        <f>P14-P17</f>
        <v>8302935080.6899986</v>
      </c>
      <c r="Q24" s="31"/>
      <c r="R24" s="68">
        <f>R14-R17</f>
        <v>1536662000</v>
      </c>
      <c r="S24" s="69">
        <f>S14-S17</f>
        <v>1855589000</v>
      </c>
      <c r="T24" s="70">
        <f>T14-T17</f>
        <v>1831051493.289999</v>
      </c>
    </row>
  </sheetData>
  <sheetProtection formatCells="0" selectLockedCells="1"/>
  <mergeCells count="5">
    <mergeCell ref="B3:D3"/>
    <mergeCell ref="F3:H3"/>
    <mergeCell ref="J3:L3"/>
    <mergeCell ref="N3:P3"/>
    <mergeCell ref="R3:T3"/>
  </mergeCells>
  <pageMargins left="0.19685039370078741" right="0.19685039370078741" top="0.59055118110236227" bottom="0.59055118110236227" header="0.51181102362204722" footer="0.51181102362204722"/>
  <pageSetup paperSize="9" scale="2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Bilance</vt:lpstr>
      <vt:lpstr>pomocná tabulka</vt:lpstr>
      <vt:lpstr>Bilance!Názvy_tisku</vt:lpstr>
      <vt:lpstr>Bilance!Oblast_tisku</vt:lpstr>
      <vt:lpstr>'pomocná tabulka'!Oblast_tisku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Dannhoferová Irena</cp:lastModifiedBy>
  <cp:lastPrinted>2019-05-25T05:44:28Z</cp:lastPrinted>
  <dcterms:created xsi:type="dcterms:W3CDTF">1997-01-24T11:07:25Z</dcterms:created>
  <dcterms:modified xsi:type="dcterms:W3CDTF">2019-05-27T05:11:38Z</dcterms:modified>
</cp:coreProperties>
</file>