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1" i="1" l="1"/>
  <c r="L7" i="1" l="1"/>
  <c r="L20" i="1" l="1"/>
  <c r="S6" i="1" l="1"/>
  <c r="L6" i="1"/>
  <c r="D6" i="1"/>
  <c r="S19" i="1" l="1"/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7" i="1"/>
  <c r="N8" i="1"/>
  <c r="N9" i="1"/>
  <c r="N10" i="1"/>
  <c r="N11" i="1"/>
  <c r="N6" i="1"/>
  <c r="N12" i="1"/>
  <c r="S29" i="1" l="1"/>
  <c r="R29" i="1"/>
  <c r="O29" i="1" l="1"/>
  <c r="M29" i="1"/>
  <c r="L29" i="1"/>
  <c r="K29" i="1"/>
  <c r="J29" i="1"/>
  <c r="G29" i="1"/>
  <c r="F29" i="1"/>
  <c r="E29" i="1"/>
  <c r="D29" i="1"/>
  <c r="C29" i="1"/>
  <c r="B29" i="1"/>
  <c r="H17" i="1" l="1"/>
  <c r="P17" i="1" l="1"/>
  <c r="T17" i="1" s="1"/>
  <c r="H7" i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P18" i="1" l="1"/>
  <c r="T18" i="1" s="1"/>
  <c r="P27" i="1"/>
  <c r="T27" i="1" s="1"/>
  <c r="P23" i="1"/>
  <c r="T23" i="1" s="1"/>
  <c r="P22" i="1"/>
  <c r="T22" i="1" s="1"/>
  <c r="P14" i="1"/>
  <c r="T14" i="1" s="1"/>
  <c r="P28" i="1"/>
  <c r="T28" i="1" s="1"/>
  <c r="P26" i="1"/>
  <c r="T26" i="1" s="1"/>
  <c r="P25" i="1"/>
  <c r="T25" i="1" s="1"/>
  <c r="P24" i="1"/>
  <c r="T24" i="1" s="1"/>
  <c r="P21" i="1"/>
  <c r="T21" i="1" s="1"/>
  <c r="P20" i="1"/>
  <c r="T20" i="1" s="1"/>
  <c r="P19" i="1"/>
  <c r="T19" i="1" s="1"/>
  <c r="P16" i="1"/>
  <c r="T16" i="1" s="1"/>
  <c r="P15" i="1"/>
  <c r="T15" i="1" s="1"/>
  <c r="P13" i="1"/>
  <c r="T13" i="1" s="1"/>
  <c r="P12" i="1"/>
  <c r="T12" i="1" s="1"/>
  <c r="P11" i="1"/>
  <c r="T11" i="1" s="1"/>
  <c r="P10" i="1"/>
  <c r="T10" i="1" s="1"/>
  <c r="P9" i="1"/>
  <c r="T9" i="1" s="1"/>
  <c r="P8" i="1"/>
  <c r="T8" i="1" s="1"/>
  <c r="P7" i="1"/>
  <c r="H6" i="1"/>
  <c r="T7" i="1" l="1"/>
  <c r="P6" i="1"/>
  <c r="T6" i="1" s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6" i="1"/>
  <c r="P29" i="1" l="1"/>
  <c r="W29" i="1"/>
  <c r="N29" i="1"/>
  <c r="H29" i="1"/>
  <c r="T29" i="1" l="1"/>
</calcChain>
</file>

<file path=xl/sharedStrings.xml><?xml version="1.0" encoding="utf-8"?>
<sst xmlns="http://schemas.openxmlformats.org/spreadsheetml/2006/main" count="122" uniqueCount="48">
  <si>
    <t>Slezská Ostrava</t>
  </si>
  <si>
    <t>Ostrava-Jih</t>
  </si>
  <si>
    <t>Mor. Ostrava a Přívoz</t>
  </si>
  <si>
    <t>Poruba</t>
  </si>
  <si>
    <t>Nová Bělá</t>
  </si>
  <si>
    <t>Vítkovice</t>
  </si>
  <si>
    <t>Stará Bělá</t>
  </si>
  <si>
    <t>Pustkovec</t>
  </si>
  <si>
    <t>Petřkovice</t>
  </si>
  <si>
    <t>Lhotka</t>
  </si>
  <si>
    <t>Mar.Hory a Hulváky</t>
  </si>
  <si>
    <t>Hošťálkovice</t>
  </si>
  <si>
    <t>Nová Ves</t>
  </si>
  <si>
    <t>Proskovice</t>
  </si>
  <si>
    <t>Michálkovice</t>
  </si>
  <si>
    <t>Krásné Pole</t>
  </si>
  <si>
    <t>Martinov</t>
  </si>
  <si>
    <t>Radvanice a Bartovice</t>
  </si>
  <si>
    <t>Hrabová</t>
  </si>
  <si>
    <t>Svinov</t>
  </si>
  <si>
    <t>Polanka nad Odrou</t>
  </si>
  <si>
    <t>Třebovice</t>
  </si>
  <si>
    <t>Plesná</t>
  </si>
  <si>
    <t>městský obvod</t>
  </si>
  <si>
    <t>aktivní
PO</t>
  </si>
  <si>
    <t>dokrytí 
SR</t>
  </si>
  <si>
    <t>dokrytí
SMO</t>
  </si>
  <si>
    <t>účelové
fondy</t>
  </si>
  <si>
    <t>jiné 
zdroje</t>
  </si>
  <si>
    <t>ÚHRN
ZDROJŮ</t>
  </si>
  <si>
    <t>Finanční vypořádání SMO s městskými obvody za rok 2018</t>
  </si>
  <si>
    <t>ZDROJE</t>
  </si>
  <si>
    <t>pasivní
PO</t>
  </si>
  <si>
    <t>vratky
SR</t>
  </si>
  <si>
    <t>účelové fondy
jiné potřeby</t>
  </si>
  <si>
    <t>účelové fondy 
v rámci účtu 231</t>
  </si>
  <si>
    <t>prostředky 
u ZBÚ
po FV 2018</t>
  </si>
  <si>
    <t>zapojeno 
do SR 2018</t>
  </si>
  <si>
    <t>vázáno
do UR 2018</t>
  </si>
  <si>
    <t>prostředky
bez účelu</t>
  </si>
  <si>
    <t>dokrytí +
vratka -</t>
  </si>
  <si>
    <t>Mor.Ostrava a Přívoz</t>
  </si>
  <si>
    <t>Mar.Horya Hulváky</t>
  </si>
  <si>
    <r>
      <rPr>
        <b/>
        <sz val="10"/>
        <rFont val="Arial"/>
        <family val="2"/>
        <charset val="238"/>
      </rPr>
      <t>stav ZBÚ+pokladny</t>
    </r>
    <r>
      <rPr>
        <b/>
        <sz val="10"/>
        <rFont val="Arial"/>
        <family val="2"/>
      </rPr>
      <t xml:space="preserve">
k 31. 12. 2018</t>
    </r>
  </si>
  <si>
    <t>měst.obvody celkem</t>
  </si>
  <si>
    <t>POTŘEBY</t>
  </si>
  <si>
    <t>ÚHRN
POTŘEB</t>
  </si>
  <si>
    <t>vratky
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</si>
</sst>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0" fillId="0" borderId="0" xfId="0"/>
    <xf numFmtId="0" fontId="4" fillId="0" borderId="4" xfId="1" applyFont="1" applyFill="1" applyBorder="1"/>
    <xf numFmtId="0" fontId="4" fillId="0" borderId="5" xfId="1" applyFont="1" applyFill="1" applyBorder="1"/>
    <xf numFmtId="0" fontId="4" fillId="3" borderId="4" xfId="1" applyFont="1" applyFill="1" applyBorder="1"/>
    <xf numFmtId="0" fontId="4" fillId="3" borderId="3" xfId="1" applyFont="1" applyFill="1" applyBorder="1"/>
    <xf numFmtId="4" fontId="1" fillId="0" borderId="28" xfId="1" applyNumberFormat="1" applyFont="1" applyBorder="1" applyAlignment="1">
      <alignment horizontal="right"/>
    </xf>
    <xf numFmtId="4" fontId="1" fillId="0" borderId="37" xfId="1" applyNumberFormat="1" applyFont="1" applyBorder="1"/>
    <xf numFmtId="4" fontId="1" fillId="0" borderId="9" xfId="1" applyNumberFormat="1" applyFont="1" applyBorder="1"/>
    <xf numFmtId="4" fontId="1" fillId="0" borderId="10" xfId="1" applyNumberFormat="1" applyFont="1" applyBorder="1"/>
    <xf numFmtId="4" fontId="1" fillId="0" borderId="27" xfId="1" applyNumberFormat="1" applyFont="1" applyBorder="1"/>
    <xf numFmtId="4" fontId="1" fillId="0" borderId="11" xfId="1" applyNumberFormat="1" applyFont="1" applyBorder="1"/>
    <xf numFmtId="4" fontId="1" fillId="0" borderId="12" xfId="1" applyNumberFormat="1" applyFont="1" applyBorder="1"/>
    <xf numFmtId="4" fontId="6" fillId="0" borderId="0" xfId="1" applyNumberFormat="1" applyFont="1" applyBorder="1"/>
    <xf numFmtId="0" fontId="1" fillId="0" borderId="0" xfId="1"/>
    <xf numFmtId="4" fontId="1" fillId="0" borderId="7" xfId="1" applyNumberFormat="1" applyBorder="1"/>
    <xf numFmtId="4" fontId="1" fillId="0" borderId="8" xfId="1" applyNumberFormat="1" applyBorder="1"/>
    <xf numFmtId="4" fontId="1" fillId="0" borderId="10" xfId="1" applyNumberFormat="1" applyBorder="1"/>
    <xf numFmtId="4" fontId="1" fillId="0" borderId="12" xfId="1" applyNumberFormat="1" applyBorder="1"/>
    <xf numFmtId="4" fontId="4" fillId="0" borderId="4" xfId="1" applyNumberFormat="1" applyFont="1" applyBorder="1"/>
    <xf numFmtId="4" fontId="4" fillId="0" borderId="4" xfId="1" applyNumberFormat="1" applyFont="1" applyFill="1" applyBorder="1"/>
    <xf numFmtId="4" fontId="4" fillId="0" borderId="5" xfId="1" applyNumberFormat="1" applyFont="1" applyFill="1" applyBorder="1"/>
    <xf numFmtId="4" fontId="4" fillId="0" borderId="35" xfId="1" applyNumberFormat="1" applyFont="1" applyBorder="1"/>
    <xf numFmtId="4" fontId="2" fillId="0" borderId="24" xfId="1" applyNumberFormat="1" applyFont="1" applyBorder="1"/>
    <xf numFmtId="4" fontId="4" fillId="3" borderId="4" xfId="1" applyNumberFormat="1" applyFont="1" applyFill="1" applyBorder="1"/>
    <xf numFmtId="4" fontId="0" fillId="0" borderId="0" xfId="0" applyNumberFormat="1"/>
    <xf numFmtId="4" fontId="2" fillId="0" borderId="0" xfId="1" applyNumberFormat="1" applyFont="1" applyBorder="1"/>
    <xf numFmtId="4" fontId="4" fillId="0" borderId="9" xfId="1" applyNumberFormat="1" applyFont="1" applyBorder="1" applyAlignment="1">
      <alignment horizontal="right"/>
    </xf>
    <xf numFmtId="0" fontId="9" fillId="0" borderId="0" xfId="0" applyFont="1"/>
    <xf numFmtId="4" fontId="2" fillId="0" borderId="18" xfId="1" applyNumberFormat="1" applyFont="1" applyBorder="1"/>
    <xf numFmtId="4" fontId="4" fillId="0" borderId="11" xfId="1" applyNumberFormat="1" applyFont="1" applyBorder="1" applyAlignment="1">
      <alignment horizontal="right"/>
    </xf>
    <xf numFmtId="4" fontId="4" fillId="0" borderId="10" xfId="1" applyNumberFormat="1" applyFont="1" applyBorder="1" applyAlignment="1">
      <alignment horizontal="right"/>
    </xf>
    <xf numFmtId="4" fontId="2" fillId="0" borderId="2" xfId="1" applyNumberFormat="1" applyFont="1" applyBorder="1"/>
    <xf numFmtId="4" fontId="4" fillId="0" borderId="46" xfId="1" applyNumberFormat="1" applyFont="1" applyBorder="1" applyAlignment="1">
      <alignment horizontal="right"/>
    </xf>
    <xf numFmtId="4" fontId="1" fillId="0" borderId="46" xfId="1" applyNumberFormat="1" applyFont="1" applyBorder="1" applyAlignment="1">
      <alignment horizontal="right"/>
    </xf>
    <xf numFmtId="4" fontId="1" fillId="0" borderId="47" xfId="1" applyNumberFormat="1" applyFont="1" applyBorder="1"/>
    <xf numFmtId="4" fontId="2" fillId="0" borderId="29" xfId="1" applyNumberFormat="1" applyFont="1" applyBorder="1"/>
    <xf numFmtId="4" fontId="1" fillId="2" borderId="48" xfId="1" applyNumberFormat="1" applyFont="1" applyFill="1" applyBorder="1"/>
    <xf numFmtId="4" fontId="1" fillId="2" borderId="49" xfId="1" applyNumberFormat="1" applyFont="1" applyFill="1" applyBorder="1"/>
    <xf numFmtId="0" fontId="5" fillId="0" borderId="22" xfId="1" applyFont="1" applyBorder="1"/>
    <xf numFmtId="4" fontId="4" fillId="0" borderId="15" xfId="1" applyNumberFormat="1" applyFont="1" applyBorder="1" applyAlignment="1">
      <alignment horizontal="right"/>
    </xf>
    <xf numFmtId="4" fontId="4" fillId="0" borderId="44" xfId="1" applyNumberFormat="1" applyFont="1" applyBorder="1" applyAlignment="1">
      <alignment horizontal="right"/>
    </xf>
    <xf numFmtId="4" fontId="4" fillId="0" borderId="50" xfId="1" applyNumberFormat="1" applyFont="1" applyBorder="1" applyAlignment="1">
      <alignment horizontal="right"/>
    </xf>
    <xf numFmtId="4" fontId="4" fillId="0" borderId="13" xfId="1" applyNumberFormat="1" applyFont="1" applyBorder="1" applyAlignment="1">
      <alignment horizontal="right"/>
    </xf>
    <xf numFmtId="4" fontId="2" fillId="0" borderId="39" xfId="1" applyNumberFormat="1" applyFont="1" applyBorder="1"/>
    <xf numFmtId="4" fontId="2" fillId="0" borderId="45" xfId="1" applyNumberFormat="1" applyFont="1" applyBorder="1"/>
    <xf numFmtId="4" fontId="5" fillId="2" borderId="26" xfId="1" applyNumberFormat="1" applyFont="1" applyFill="1" applyBorder="1"/>
    <xf numFmtId="0" fontId="8" fillId="0" borderId="0" xfId="0" applyFont="1"/>
    <xf numFmtId="4" fontId="1" fillId="0" borderId="44" xfId="1" applyNumberFormat="1" applyFont="1" applyBorder="1"/>
    <xf numFmtId="4" fontId="1" fillId="2" borderId="4" xfId="1" applyNumberFormat="1" applyFont="1" applyFill="1" applyBorder="1"/>
    <xf numFmtId="0" fontId="0" fillId="0" borderId="0" xfId="0" applyBorder="1"/>
    <xf numFmtId="4" fontId="1" fillId="0" borderId="13" xfId="1" applyNumberFormat="1" applyBorder="1"/>
    <xf numFmtId="4" fontId="5" fillId="0" borderId="45" xfId="1" applyNumberFormat="1" applyFont="1" applyBorder="1"/>
    <xf numFmtId="4" fontId="1" fillId="0" borderId="44" xfId="1" applyNumberFormat="1" applyBorder="1"/>
    <xf numFmtId="4" fontId="4" fillId="0" borderId="28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2" fillId="0" borderId="22" xfId="1" applyNumberFormat="1" applyFont="1" applyBorder="1"/>
    <xf numFmtId="4" fontId="4" fillId="0" borderId="5" xfId="1" applyNumberFormat="1" applyFont="1" applyBorder="1" applyAlignment="1">
      <alignment horizontal="right"/>
    </xf>
    <xf numFmtId="4" fontId="1" fillId="0" borderId="36" xfId="1" applyNumberFormat="1" applyBorder="1"/>
    <xf numFmtId="4" fontId="1" fillId="0" borderId="37" xfId="1" applyNumberFormat="1" applyBorder="1"/>
    <xf numFmtId="4" fontId="1" fillId="0" borderId="38" xfId="1" applyNumberFormat="1" applyBorder="1"/>
    <xf numFmtId="4" fontId="5" fillId="0" borderId="2" xfId="1" applyNumberFormat="1" applyFont="1" applyBorder="1"/>
    <xf numFmtId="0" fontId="0" fillId="0" borderId="0" xfId="0" applyFill="1"/>
    <xf numFmtId="4" fontId="0" fillId="0" borderId="0" xfId="0" applyNumberFormat="1" applyFill="1"/>
    <xf numFmtId="4" fontId="1" fillId="2" borderId="5" xfId="1" applyNumberFormat="1" applyFont="1" applyFill="1" applyBorder="1"/>
    <xf numFmtId="4" fontId="5" fillId="2" borderId="22" xfId="1" applyNumberFormat="1" applyFont="1" applyFill="1" applyBorder="1"/>
    <xf numFmtId="0" fontId="3" fillId="2" borderId="20" xfId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4" fontId="3" fillId="0" borderId="17" xfId="1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/>
    </xf>
    <xf numFmtId="0" fontId="3" fillId="0" borderId="34" xfId="1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14" fontId="3" fillId="0" borderId="41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7" fillId="0" borderId="42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4" fontId="3" fillId="0" borderId="40" xfId="1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4" fontId="3" fillId="0" borderId="23" xfId="1" applyNumberFormat="1" applyFont="1" applyBorder="1" applyAlignment="1">
      <alignment horizontal="center" vertical="center" wrapText="1"/>
    </xf>
    <xf numFmtId="14" fontId="3" fillId="0" borderId="30" xfId="1" applyNumberFormat="1" applyFont="1" applyBorder="1" applyAlignment="1">
      <alignment horizontal="center" vertical="center" wrapText="1"/>
    </xf>
    <xf numFmtId="14" fontId="3" fillId="0" borderId="6" xfId="1" applyNumberFormat="1" applyFont="1" applyBorder="1" applyAlignment="1">
      <alignment horizontal="center" vertical="center" wrapText="1"/>
    </xf>
    <xf numFmtId="14" fontId="3" fillId="0" borderId="7" xfId="1" applyNumberFormat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4" fontId="3" fillId="0" borderId="20" xfId="1" applyNumberFormat="1" applyFont="1" applyBorder="1" applyAlignment="1">
      <alignment horizontal="center" vertical="center" wrapText="1"/>
    </xf>
    <xf numFmtId="14" fontId="3" fillId="0" borderId="52" xfId="1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4" fontId="3" fillId="0" borderId="42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4" fontId="3" fillId="0" borderId="51" xfId="1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workbookViewId="0">
      <selection activeCell="E12" sqref="E12"/>
    </sheetView>
  </sheetViews>
  <sheetFormatPr defaultRowHeight="15" x14ac:dyDescent="0.25"/>
  <cols>
    <col min="1" max="1" width="19.5703125" customWidth="1"/>
    <col min="2" max="8" width="15.7109375" customWidth="1"/>
    <col min="9" max="9" width="19.5703125" style="1" customWidth="1"/>
    <col min="10" max="16" width="15.7109375" style="1" customWidth="1"/>
    <col min="17" max="17" width="19.5703125" customWidth="1"/>
    <col min="18" max="18" width="15.42578125" customWidth="1"/>
    <col min="19" max="20" width="16" customWidth="1"/>
    <col min="21" max="21" width="19.7109375" customWidth="1"/>
    <col min="22" max="22" width="19.5703125" customWidth="1"/>
    <col min="23" max="23" width="17" customWidth="1"/>
  </cols>
  <sheetData>
    <row r="1" spans="1:23" s="1" customFormat="1" ht="15.75" x14ac:dyDescent="0.25">
      <c r="A1" s="28" t="s">
        <v>30</v>
      </c>
      <c r="I1" s="28"/>
    </row>
    <row r="2" spans="1:23" s="1" customFormat="1" thickBot="1" x14ac:dyDescent="0.35"/>
    <row r="3" spans="1:23" ht="15" customHeight="1" x14ac:dyDescent="0.25">
      <c r="A3" s="75" t="s">
        <v>23</v>
      </c>
      <c r="B3" s="88" t="s">
        <v>43</v>
      </c>
      <c r="C3" s="81" t="s">
        <v>31</v>
      </c>
      <c r="D3" s="82"/>
      <c r="E3" s="82"/>
      <c r="F3" s="82"/>
      <c r="G3" s="83"/>
      <c r="H3" s="72" t="s">
        <v>29</v>
      </c>
      <c r="I3" s="75" t="s">
        <v>23</v>
      </c>
      <c r="J3" s="86" t="s">
        <v>45</v>
      </c>
      <c r="K3" s="87"/>
      <c r="L3" s="87"/>
      <c r="M3" s="87"/>
      <c r="N3" s="66" t="s">
        <v>46</v>
      </c>
      <c r="O3" s="69" t="s">
        <v>35</v>
      </c>
      <c r="P3" s="72" t="s">
        <v>36</v>
      </c>
      <c r="Q3" s="100" t="s">
        <v>23</v>
      </c>
      <c r="R3" s="101" t="s">
        <v>37</v>
      </c>
      <c r="S3" s="104" t="s">
        <v>38</v>
      </c>
      <c r="T3" s="107" t="s">
        <v>39</v>
      </c>
      <c r="V3" s="97" t="s">
        <v>23</v>
      </c>
      <c r="W3" s="72" t="s">
        <v>40</v>
      </c>
    </row>
    <row r="4" spans="1:23" ht="15" customHeight="1" x14ac:dyDescent="0.25">
      <c r="A4" s="70"/>
      <c r="B4" s="89"/>
      <c r="C4" s="91" t="s">
        <v>24</v>
      </c>
      <c r="D4" s="77" t="s">
        <v>25</v>
      </c>
      <c r="E4" s="77" t="s">
        <v>26</v>
      </c>
      <c r="F4" s="79" t="s">
        <v>27</v>
      </c>
      <c r="G4" s="84" t="s">
        <v>28</v>
      </c>
      <c r="H4" s="73"/>
      <c r="I4" s="70"/>
      <c r="J4" s="93" t="s">
        <v>32</v>
      </c>
      <c r="K4" s="77" t="s">
        <v>33</v>
      </c>
      <c r="L4" s="77" t="s">
        <v>47</v>
      </c>
      <c r="M4" s="79" t="s">
        <v>34</v>
      </c>
      <c r="N4" s="67"/>
      <c r="O4" s="70"/>
      <c r="P4" s="73"/>
      <c r="Q4" s="98"/>
      <c r="R4" s="102"/>
      <c r="S4" s="105"/>
      <c r="T4" s="108" t="s">
        <v>39</v>
      </c>
      <c r="V4" s="98"/>
      <c r="W4" s="73"/>
    </row>
    <row r="5" spans="1:23" ht="15.75" thickBot="1" x14ac:dyDescent="0.3">
      <c r="A5" s="76"/>
      <c r="B5" s="90"/>
      <c r="C5" s="92"/>
      <c r="D5" s="78"/>
      <c r="E5" s="78"/>
      <c r="F5" s="80"/>
      <c r="G5" s="85"/>
      <c r="H5" s="74"/>
      <c r="I5" s="76"/>
      <c r="J5" s="94"/>
      <c r="K5" s="95"/>
      <c r="L5" s="95"/>
      <c r="M5" s="96"/>
      <c r="N5" s="68"/>
      <c r="O5" s="71"/>
      <c r="P5" s="74"/>
      <c r="Q5" s="99"/>
      <c r="R5" s="103"/>
      <c r="S5" s="106"/>
      <c r="T5" s="109"/>
      <c r="V5" s="99"/>
      <c r="W5" s="74"/>
    </row>
    <row r="6" spans="1:23" x14ac:dyDescent="0.25">
      <c r="A6" s="5" t="s">
        <v>41</v>
      </c>
      <c r="B6" s="33">
        <v>128974332.78</v>
      </c>
      <c r="C6" s="40">
        <v>0</v>
      </c>
      <c r="D6" s="27">
        <f>287267.42+230559.14</f>
        <v>517826.56</v>
      </c>
      <c r="E6" s="27">
        <v>393914.44</v>
      </c>
      <c r="F6" s="27">
        <v>0</v>
      </c>
      <c r="G6" s="41">
        <v>0</v>
      </c>
      <c r="H6" s="37">
        <f>C6+D6+E6+F6+G6</f>
        <v>911741</v>
      </c>
      <c r="I6" s="5" t="s">
        <v>41</v>
      </c>
      <c r="J6" s="54">
        <v>74830.14</v>
      </c>
      <c r="K6" s="27">
        <v>19180.38</v>
      </c>
      <c r="L6" s="27">
        <f>112330+29000+1.57</f>
        <v>141331.57</v>
      </c>
      <c r="M6" s="31">
        <v>396577</v>
      </c>
      <c r="N6" s="49">
        <f>J6+K6+L6+M6</f>
        <v>631919.09000000008</v>
      </c>
      <c r="O6" s="55">
        <v>0</v>
      </c>
      <c r="P6" s="37">
        <f t="shared" ref="P6:P28" si="0">B6+H6-N6-O6</f>
        <v>129254154.69</v>
      </c>
      <c r="Q6" s="22" t="s">
        <v>41</v>
      </c>
      <c r="R6" s="58">
        <v>45123000</v>
      </c>
      <c r="S6" s="15">
        <f>45561271.6+258275</f>
        <v>45819546.600000001</v>
      </c>
      <c r="T6" s="16">
        <f t="shared" ref="T6:T28" si="1">P6-R6-S6</f>
        <v>38311608.089999996</v>
      </c>
      <c r="V6" s="22" t="s">
        <v>2</v>
      </c>
      <c r="W6" s="37">
        <f t="shared" ref="W6:W28" si="2">D6+E6-K6-L6</f>
        <v>751229.05</v>
      </c>
    </row>
    <row r="7" spans="1:23" x14ac:dyDescent="0.25">
      <c r="A7" s="4" t="s">
        <v>0</v>
      </c>
      <c r="B7" s="33">
        <v>98930881.569999993</v>
      </c>
      <c r="C7" s="40">
        <v>0</v>
      </c>
      <c r="D7" s="27">
        <v>182388.4</v>
      </c>
      <c r="E7" s="27">
        <v>18671.3</v>
      </c>
      <c r="F7" s="27">
        <v>0</v>
      </c>
      <c r="G7" s="41">
        <v>2034207</v>
      </c>
      <c r="H7" s="37">
        <f t="shared" ref="H7:H28" si="3">C7+D7+E7+F7+G7</f>
        <v>2235266.7000000002</v>
      </c>
      <c r="I7" s="4" t="s">
        <v>0</v>
      </c>
      <c r="J7" s="54">
        <v>0</v>
      </c>
      <c r="K7" s="27">
        <v>119319.8</v>
      </c>
      <c r="L7" s="27">
        <f>14067+92516.89</f>
        <v>106583.89</v>
      </c>
      <c r="M7" s="31">
        <v>0</v>
      </c>
      <c r="N7" s="49">
        <f t="shared" ref="N7:N11" si="4">J7+K7+L7+M7</f>
        <v>225903.69</v>
      </c>
      <c r="O7" s="55">
        <v>0</v>
      </c>
      <c r="P7" s="37">
        <f t="shared" si="0"/>
        <v>100940244.58</v>
      </c>
      <c r="Q7" s="19" t="s">
        <v>0</v>
      </c>
      <c r="R7" s="59">
        <v>73071000</v>
      </c>
      <c r="S7" s="17">
        <v>0</v>
      </c>
      <c r="T7" s="53">
        <f t="shared" si="1"/>
        <v>27869244.579999998</v>
      </c>
      <c r="V7" s="19" t="s">
        <v>0</v>
      </c>
      <c r="W7" s="37">
        <f t="shared" si="2"/>
        <v>-24843.99000000002</v>
      </c>
    </row>
    <row r="8" spans="1:23" ht="14.45" x14ac:dyDescent="0.3">
      <c r="A8" s="4" t="s">
        <v>1</v>
      </c>
      <c r="B8" s="33">
        <v>491915923.63999999</v>
      </c>
      <c r="C8" s="40">
        <v>0</v>
      </c>
      <c r="D8" s="27">
        <v>2766307.45</v>
      </c>
      <c r="E8" s="27">
        <v>463146.6</v>
      </c>
      <c r="F8" s="27">
        <v>0</v>
      </c>
      <c r="G8" s="41">
        <v>0</v>
      </c>
      <c r="H8" s="37">
        <f t="shared" si="3"/>
        <v>3229454.0500000003</v>
      </c>
      <c r="I8" s="4" t="s">
        <v>1</v>
      </c>
      <c r="J8" s="54">
        <v>410131</v>
      </c>
      <c r="K8" s="27">
        <v>114373.01</v>
      </c>
      <c r="L8" s="27">
        <v>99806</v>
      </c>
      <c r="M8" s="31">
        <v>791100</v>
      </c>
      <c r="N8" s="49">
        <f t="shared" si="4"/>
        <v>1415410.01</v>
      </c>
      <c r="O8" s="55">
        <v>0</v>
      </c>
      <c r="P8" s="37">
        <f t="shared" si="0"/>
        <v>493729967.68000001</v>
      </c>
      <c r="Q8" s="19" t="s">
        <v>1</v>
      </c>
      <c r="R8" s="59">
        <v>297409000</v>
      </c>
      <c r="S8" s="17">
        <v>15949555.83</v>
      </c>
      <c r="T8" s="53">
        <f t="shared" si="1"/>
        <v>180371411.84999999</v>
      </c>
      <c r="V8" s="19" t="s">
        <v>1</v>
      </c>
      <c r="W8" s="37">
        <f t="shared" si="2"/>
        <v>3015275.0400000005</v>
      </c>
    </row>
    <row r="9" spans="1:23" ht="14.45" x14ac:dyDescent="0.3">
      <c r="A9" s="4" t="s">
        <v>3</v>
      </c>
      <c r="B9" s="33">
        <v>167825358.25</v>
      </c>
      <c r="C9" s="40">
        <v>10275</v>
      </c>
      <c r="D9" s="27">
        <v>3590844.84</v>
      </c>
      <c r="E9" s="27">
        <v>220833.73</v>
      </c>
      <c r="F9" s="27">
        <v>0</v>
      </c>
      <c r="G9" s="41">
        <v>0</v>
      </c>
      <c r="H9" s="37">
        <f t="shared" si="3"/>
        <v>3821953.57</v>
      </c>
      <c r="I9" s="4" t="s">
        <v>3</v>
      </c>
      <c r="J9" s="54">
        <v>480080.5</v>
      </c>
      <c r="K9" s="27">
        <v>0</v>
      </c>
      <c r="L9" s="27">
        <v>144083</v>
      </c>
      <c r="M9" s="31">
        <v>2037353.27</v>
      </c>
      <c r="N9" s="49">
        <f t="shared" si="4"/>
        <v>2661516.77</v>
      </c>
      <c r="O9" s="55">
        <v>0</v>
      </c>
      <c r="P9" s="37">
        <f t="shared" si="0"/>
        <v>168985795.04999998</v>
      </c>
      <c r="Q9" s="20" t="s">
        <v>3</v>
      </c>
      <c r="R9" s="59">
        <v>28233000</v>
      </c>
      <c r="S9" s="17">
        <v>90559000</v>
      </c>
      <c r="T9" s="53">
        <f t="shared" si="1"/>
        <v>50193795.049999982</v>
      </c>
      <c r="V9" s="20" t="s">
        <v>3</v>
      </c>
      <c r="W9" s="37">
        <f t="shared" si="2"/>
        <v>3667595.57</v>
      </c>
    </row>
    <row r="10" spans="1:23" x14ac:dyDescent="0.25">
      <c r="A10" s="4" t="s">
        <v>4</v>
      </c>
      <c r="B10" s="33">
        <v>26649047.91</v>
      </c>
      <c r="C10" s="40">
        <v>0</v>
      </c>
      <c r="D10" s="27">
        <v>25807.58</v>
      </c>
      <c r="E10" s="27">
        <v>16380.98</v>
      </c>
      <c r="F10" s="27">
        <v>0</v>
      </c>
      <c r="G10" s="41">
        <v>0</v>
      </c>
      <c r="H10" s="37">
        <f t="shared" si="3"/>
        <v>42188.56</v>
      </c>
      <c r="I10" s="4" t="s">
        <v>4</v>
      </c>
      <c r="J10" s="54">
        <v>0</v>
      </c>
      <c r="K10" s="27">
        <v>0</v>
      </c>
      <c r="L10" s="27">
        <v>9010</v>
      </c>
      <c r="M10" s="31">
        <v>72423.8</v>
      </c>
      <c r="N10" s="49">
        <f t="shared" si="4"/>
        <v>81433.8</v>
      </c>
      <c r="O10" s="55">
        <v>2800000</v>
      </c>
      <c r="P10" s="37">
        <f t="shared" si="0"/>
        <v>23809802.669999998</v>
      </c>
      <c r="Q10" s="24" t="s">
        <v>4</v>
      </c>
      <c r="R10" s="59">
        <v>7256000</v>
      </c>
      <c r="S10" s="17">
        <v>0</v>
      </c>
      <c r="T10" s="53">
        <f t="shared" si="1"/>
        <v>16553802.669999998</v>
      </c>
      <c r="V10" s="24" t="s">
        <v>4</v>
      </c>
      <c r="W10" s="37">
        <f t="shared" si="2"/>
        <v>33178.559999999998</v>
      </c>
    </row>
    <row r="11" spans="1:23" x14ac:dyDescent="0.25">
      <c r="A11" s="4" t="s">
        <v>5</v>
      </c>
      <c r="B11" s="33">
        <v>25212888.760000002</v>
      </c>
      <c r="C11" s="40">
        <v>0</v>
      </c>
      <c r="D11" s="27">
        <v>45462.78</v>
      </c>
      <c r="E11" s="27">
        <v>44759.62</v>
      </c>
      <c r="F11" s="27">
        <v>0</v>
      </c>
      <c r="G11" s="41">
        <v>0</v>
      </c>
      <c r="H11" s="37">
        <f t="shared" si="3"/>
        <v>90222.399999999994</v>
      </c>
      <c r="I11" s="4" t="s">
        <v>5</v>
      </c>
      <c r="J11" s="54">
        <v>0</v>
      </c>
      <c r="K11" s="27">
        <v>144569.78</v>
      </c>
      <c r="L11" s="27">
        <v>6760</v>
      </c>
      <c r="M11" s="31">
        <v>941.95</v>
      </c>
      <c r="N11" s="49">
        <f t="shared" si="4"/>
        <v>152271.73000000001</v>
      </c>
      <c r="O11" s="55">
        <v>0</v>
      </c>
      <c r="P11" s="37">
        <f t="shared" si="0"/>
        <v>25150839.43</v>
      </c>
      <c r="Q11" s="20" t="s">
        <v>5</v>
      </c>
      <c r="R11" s="59">
        <v>6617000</v>
      </c>
      <c r="S11" s="17">
        <v>18533839.43</v>
      </c>
      <c r="T11" s="53">
        <f t="shared" si="1"/>
        <v>0</v>
      </c>
      <c r="V11" s="20" t="s">
        <v>5</v>
      </c>
      <c r="W11" s="37">
        <f t="shared" si="2"/>
        <v>-61107.380000000005</v>
      </c>
    </row>
    <row r="12" spans="1:23" x14ac:dyDescent="0.25">
      <c r="A12" s="4" t="s">
        <v>6</v>
      </c>
      <c r="B12" s="33">
        <v>6952928.7599999998</v>
      </c>
      <c r="C12" s="40">
        <v>0</v>
      </c>
      <c r="D12" s="27">
        <v>0</v>
      </c>
      <c r="E12" s="27">
        <v>2044.59</v>
      </c>
      <c r="F12" s="27">
        <v>0</v>
      </c>
      <c r="G12" s="41">
        <v>0</v>
      </c>
      <c r="H12" s="37">
        <f t="shared" si="3"/>
        <v>2044.59</v>
      </c>
      <c r="I12" s="4" t="s">
        <v>6</v>
      </c>
      <c r="J12" s="54">
        <v>0</v>
      </c>
      <c r="K12" s="27">
        <v>45143.97</v>
      </c>
      <c r="L12" s="27">
        <v>6008</v>
      </c>
      <c r="M12" s="31">
        <v>0</v>
      </c>
      <c r="N12" s="49">
        <f>J12+K12+L12+M12</f>
        <v>51151.97</v>
      </c>
      <c r="O12" s="55">
        <v>0</v>
      </c>
      <c r="P12" s="37">
        <f t="shared" si="0"/>
        <v>6903821.3799999999</v>
      </c>
      <c r="Q12" s="24" t="s">
        <v>6</v>
      </c>
      <c r="R12" s="59">
        <v>6000000</v>
      </c>
      <c r="S12" s="17">
        <v>0</v>
      </c>
      <c r="T12" s="53">
        <f t="shared" si="1"/>
        <v>903821.37999999989</v>
      </c>
      <c r="V12" s="24" t="s">
        <v>6</v>
      </c>
      <c r="W12" s="37">
        <f t="shared" si="2"/>
        <v>-49107.380000000005</v>
      </c>
    </row>
    <row r="13" spans="1:23" ht="14.45" x14ac:dyDescent="0.3">
      <c r="A13" s="4" t="s">
        <v>7</v>
      </c>
      <c r="B13" s="33">
        <v>2197420.2200000002</v>
      </c>
      <c r="C13" s="40">
        <v>0</v>
      </c>
      <c r="D13" s="27">
        <v>22212.79</v>
      </c>
      <c r="E13" s="27">
        <v>3336.85</v>
      </c>
      <c r="F13" s="27">
        <v>0</v>
      </c>
      <c r="G13" s="41">
        <v>0</v>
      </c>
      <c r="H13" s="37">
        <f t="shared" si="3"/>
        <v>25549.64</v>
      </c>
      <c r="I13" s="4" t="s">
        <v>7</v>
      </c>
      <c r="J13" s="54">
        <v>0</v>
      </c>
      <c r="K13" s="27">
        <v>8281</v>
      </c>
      <c r="L13" s="27">
        <v>560</v>
      </c>
      <c r="M13" s="31">
        <v>57921.65</v>
      </c>
      <c r="N13" s="49">
        <f t="shared" ref="N13:N28" si="5">J13+K13+L13+M13</f>
        <v>66762.649999999994</v>
      </c>
      <c r="O13" s="55">
        <v>0</v>
      </c>
      <c r="P13" s="37">
        <f t="shared" si="0"/>
        <v>2156207.2100000004</v>
      </c>
      <c r="Q13" s="20" t="s">
        <v>7</v>
      </c>
      <c r="R13" s="59">
        <v>1532000</v>
      </c>
      <c r="S13" s="17">
        <v>0</v>
      </c>
      <c r="T13" s="53">
        <f t="shared" si="1"/>
        <v>624207.21000000043</v>
      </c>
      <c r="V13" s="20" t="s">
        <v>7</v>
      </c>
      <c r="W13" s="37">
        <f t="shared" si="2"/>
        <v>16708.64</v>
      </c>
    </row>
    <row r="14" spans="1:23" x14ac:dyDescent="0.25">
      <c r="A14" s="4" t="s">
        <v>42</v>
      </c>
      <c r="B14" s="33">
        <v>35786686.409999996</v>
      </c>
      <c r="C14" s="40">
        <v>0</v>
      </c>
      <c r="D14" s="27">
        <v>555629.12</v>
      </c>
      <c r="E14" s="27">
        <v>111120.49</v>
      </c>
      <c r="F14" s="27">
        <v>0</v>
      </c>
      <c r="G14" s="41">
        <v>0</v>
      </c>
      <c r="H14" s="37">
        <f t="shared" si="3"/>
        <v>666749.61</v>
      </c>
      <c r="I14" s="4" t="s">
        <v>10</v>
      </c>
      <c r="J14" s="54">
        <v>0</v>
      </c>
      <c r="K14" s="27">
        <v>0</v>
      </c>
      <c r="L14" s="27">
        <v>23700</v>
      </c>
      <c r="M14" s="31">
        <v>172294.78</v>
      </c>
      <c r="N14" s="49">
        <f t="shared" si="5"/>
        <v>195994.78</v>
      </c>
      <c r="O14" s="55">
        <v>0</v>
      </c>
      <c r="P14" s="37">
        <f t="shared" si="0"/>
        <v>36257441.239999995</v>
      </c>
      <c r="Q14" s="20" t="s">
        <v>10</v>
      </c>
      <c r="R14" s="7">
        <v>9376000</v>
      </c>
      <c r="S14" s="9">
        <v>4262143.92</v>
      </c>
      <c r="T14" s="48">
        <f t="shared" si="1"/>
        <v>22619297.319999993</v>
      </c>
      <c r="V14" s="20" t="s">
        <v>10</v>
      </c>
      <c r="W14" s="37">
        <f t="shared" si="2"/>
        <v>643049.61</v>
      </c>
    </row>
    <row r="15" spans="1:23" x14ac:dyDescent="0.25">
      <c r="A15" s="4" t="s">
        <v>8</v>
      </c>
      <c r="B15" s="33">
        <v>1567401.9</v>
      </c>
      <c r="C15" s="40">
        <v>0</v>
      </c>
      <c r="D15" s="27">
        <v>0</v>
      </c>
      <c r="E15" s="27">
        <v>4089.19</v>
      </c>
      <c r="F15" s="27">
        <v>0</v>
      </c>
      <c r="G15" s="41">
        <v>0</v>
      </c>
      <c r="H15" s="37">
        <f t="shared" si="3"/>
        <v>4089.19</v>
      </c>
      <c r="I15" s="4" t="s">
        <v>8</v>
      </c>
      <c r="J15" s="54">
        <v>0</v>
      </c>
      <c r="K15" s="27">
        <v>31470.06</v>
      </c>
      <c r="L15" s="27">
        <v>929</v>
      </c>
      <c r="M15" s="31">
        <v>66</v>
      </c>
      <c r="N15" s="49">
        <f t="shared" si="5"/>
        <v>32465.06</v>
      </c>
      <c r="O15" s="55">
        <v>0</v>
      </c>
      <c r="P15" s="37">
        <f t="shared" si="0"/>
        <v>1539026.0299999998</v>
      </c>
      <c r="Q15" s="20" t="s">
        <v>8</v>
      </c>
      <c r="R15" s="59">
        <v>0</v>
      </c>
      <c r="S15" s="17">
        <v>0</v>
      </c>
      <c r="T15" s="53">
        <f t="shared" si="1"/>
        <v>1539026.0299999998</v>
      </c>
      <c r="V15" s="20" t="s">
        <v>8</v>
      </c>
      <c r="W15" s="37">
        <f t="shared" si="2"/>
        <v>-28309.870000000003</v>
      </c>
    </row>
    <row r="16" spans="1:23" ht="14.45" x14ac:dyDescent="0.3">
      <c r="A16" s="4" t="s">
        <v>9</v>
      </c>
      <c r="B16" s="33">
        <v>438779.38</v>
      </c>
      <c r="C16" s="40">
        <v>23910</v>
      </c>
      <c r="D16" s="27">
        <v>1647</v>
      </c>
      <c r="E16" s="27">
        <v>0</v>
      </c>
      <c r="F16" s="27">
        <v>0</v>
      </c>
      <c r="G16" s="41">
        <v>0</v>
      </c>
      <c r="H16" s="37">
        <f t="shared" si="3"/>
        <v>25557</v>
      </c>
      <c r="I16" s="4" t="s">
        <v>9</v>
      </c>
      <c r="J16" s="54">
        <v>0</v>
      </c>
      <c r="K16" s="27">
        <v>6963</v>
      </c>
      <c r="L16" s="27">
        <v>23910</v>
      </c>
      <c r="M16" s="31">
        <v>0</v>
      </c>
      <c r="N16" s="49">
        <f t="shared" si="5"/>
        <v>30873</v>
      </c>
      <c r="O16" s="55">
        <v>0</v>
      </c>
      <c r="P16" s="37">
        <f t="shared" si="0"/>
        <v>433463.38</v>
      </c>
      <c r="Q16" s="20" t="s">
        <v>9</v>
      </c>
      <c r="R16" s="59">
        <v>0</v>
      </c>
      <c r="S16" s="17">
        <v>0</v>
      </c>
      <c r="T16" s="53">
        <f t="shared" si="1"/>
        <v>433463.38</v>
      </c>
      <c r="V16" s="20" t="s">
        <v>9</v>
      </c>
      <c r="W16" s="37">
        <f t="shared" si="2"/>
        <v>-29226</v>
      </c>
    </row>
    <row r="17" spans="1:23" x14ac:dyDescent="0.25">
      <c r="A17" s="4" t="s">
        <v>11</v>
      </c>
      <c r="B17" s="33">
        <v>1911932.47</v>
      </c>
      <c r="C17" s="40">
        <v>0</v>
      </c>
      <c r="D17" s="27">
        <v>0</v>
      </c>
      <c r="E17" s="27">
        <v>681.53</v>
      </c>
      <c r="F17" s="27">
        <v>0</v>
      </c>
      <c r="G17" s="41">
        <v>0</v>
      </c>
      <c r="H17" s="37">
        <f t="shared" si="3"/>
        <v>681.53</v>
      </c>
      <c r="I17" s="4" t="s">
        <v>11</v>
      </c>
      <c r="J17" s="54">
        <v>0</v>
      </c>
      <c r="K17" s="27">
        <v>23269</v>
      </c>
      <c r="L17" s="27">
        <v>0</v>
      </c>
      <c r="M17" s="31">
        <v>0</v>
      </c>
      <c r="N17" s="49">
        <f t="shared" si="5"/>
        <v>23269</v>
      </c>
      <c r="O17" s="55">
        <v>0</v>
      </c>
      <c r="P17" s="37">
        <f t="shared" si="0"/>
        <v>1889345</v>
      </c>
      <c r="Q17" s="20" t="s">
        <v>11</v>
      </c>
      <c r="R17" s="59">
        <v>1000000</v>
      </c>
      <c r="S17" s="17">
        <v>0</v>
      </c>
      <c r="T17" s="53">
        <f t="shared" si="1"/>
        <v>889345</v>
      </c>
      <c r="V17" s="20" t="s">
        <v>11</v>
      </c>
      <c r="W17" s="37">
        <f t="shared" si="2"/>
        <v>-22587.47</v>
      </c>
    </row>
    <row r="18" spans="1:23" x14ac:dyDescent="0.25">
      <c r="A18" s="4" t="s">
        <v>12</v>
      </c>
      <c r="B18" s="33">
        <v>3056652.48</v>
      </c>
      <c r="C18" s="40">
        <v>0</v>
      </c>
      <c r="D18" s="27">
        <v>513.79</v>
      </c>
      <c r="E18" s="27">
        <v>0</v>
      </c>
      <c r="F18" s="27">
        <v>0</v>
      </c>
      <c r="G18" s="41">
        <v>0</v>
      </c>
      <c r="H18" s="37">
        <f t="shared" si="3"/>
        <v>513.79</v>
      </c>
      <c r="I18" s="4" t="s">
        <v>12</v>
      </c>
      <c r="J18" s="54">
        <v>0</v>
      </c>
      <c r="K18" s="27">
        <v>19102.21</v>
      </c>
      <c r="L18" s="27">
        <v>0</v>
      </c>
      <c r="M18" s="31">
        <v>0</v>
      </c>
      <c r="N18" s="49">
        <f t="shared" si="5"/>
        <v>19102.21</v>
      </c>
      <c r="O18" s="55">
        <v>0</v>
      </c>
      <c r="P18" s="37">
        <f t="shared" si="0"/>
        <v>3038064.06</v>
      </c>
      <c r="Q18" s="20" t="s">
        <v>12</v>
      </c>
      <c r="R18" s="59"/>
      <c r="S18" s="17">
        <v>0</v>
      </c>
      <c r="T18" s="53">
        <f t="shared" si="1"/>
        <v>3038064.06</v>
      </c>
      <c r="V18" s="20" t="s">
        <v>12</v>
      </c>
      <c r="W18" s="37">
        <f t="shared" si="2"/>
        <v>-18588.419999999998</v>
      </c>
    </row>
    <row r="19" spans="1:23" ht="14.45" x14ac:dyDescent="0.3">
      <c r="A19" s="2" t="s">
        <v>13</v>
      </c>
      <c r="B19" s="33">
        <v>8752662.0399999991</v>
      </c>
      <c r="C19" s="40">
        <v>40</v>
      </c>
      <c r="D19" s="27">
        <v>340.77</v>
      </c>
      <c r="E19" s="27">
        <v>0</v>
      </c>
      <c r="F19" s="27">
        <v>0</v>
      </c>
      <c r="G19" s="41">
        <v>0</v>
      </c>
      <c r="H19" s="37">
        <f t="shared" si="3"/>
        <v>380.77</v>
      </c>
      <c r="I19" s="2" t="s">
        <v>13</v>
      </c>
      <c r="J19" s="54">
        <v>0</v>
      </c>
      <c r="K19" s="27">
        <v>26317</v>
      </c>
      <c r="L19" s="27">
        <v>58388.7</v>
      </c>
      <c r="M19" s="31">
        <v>0</v>
      </c>
      <c r="N19" s="49">
        <f t="shared" si="5"/>
        <v>84705.7</v>
      </c>
      <c r="O19" s="55">
        <v>3867038.59</v>
      </c>
      <c r="P19" s="37">
        <f t="shared" si="0"/>
        <v>4801298.5199999996</v>
      </c>
      <c r="Q19" s="20" t="s">
        <v>13</v>
      </c>
      <c r="R19" s="59">
        <v>2495000</v>
      </c>
      <c r="S19" s="17">
        <f>793266+1513000</f>
        <v>2306266</v>
      </c>
      <c r="T19" s="53">
        <f t="shared" si="1"/>
        <v>32.519999999552965</v>
      </c>
      <c r="V19" s="20" t="s">
        <v>13</v>
      </c>
      <c r="W19" s="37">
        <f t="shared" si="2"/>
        <v>-84364.93</v>
      </c>
    </row>
    <row r="20" spans="1:23" x14ac:dyDescent="0.25">
      <c r="A20" s="2" t="s">
        <v>14</v>
      </c>
      <c r="B20" s="33">
        <v>10867555.789999999</v>
      </c>
      <c r="C20" s="40">
        <v>0</v>
      </c>
      <c r="D20" s="27">
        <v>13902.5</v>
      </c>
      <c r="E20" s="27">
        <v>20881.75</v>
      </c>
      <c r="F20" s="27">
        <v>0</v>
      </c>
      <c r="G20" s="41">
        <v>0</v>
      </c>
      <c r="H20" s="37">
        <f t="shared" si="3"/>
        <v>34784.25</v>
      </c>
      <c r="I20" s="2" t="s">
        <v>14</v>
      </c>
      <c r="J20" s="54">
        <v>0</v>
      </c>
      <c r="K20" s="27">
        <v>11888</v>
      </c>
      <c r="L20" s="27">
        <f>131.98+6390</f>
        <v>6521.98</v>
      </c>
      <c r="M20" s="31">
        <v>53012.11</v>
      </c>
      <c r="N20" s="49">
        <f t="shared" si="5"/>
        <v>71422.09</v>
      </c>
      <c r="O20" s="55">
        <v>0</v>
      </c>
      <c r="P20" s="37">
        <f t="shared" si="0"/>
        <v>10830917.949999999</v>
      </c>
      <c r="Q20" s="20" t="s">
        <v>14</v>
      </c>
      <c r="R20" s="59">
        <v>2753000</v>
      </c>
      <c r="S20" s="17">
        <v>0</v>
      </c>
      <c r="T20" s="53">
        <f t="shared" si="1"/>
        <v>8077917.9499999993</v>
      </c>
      <c r="V20" s="20" t="s">
        <v>14</v>
      </c>
      <c r="W20" s="37">
        <f t="shared" si="2"/>
        <v>16374.27</v>
      </c>
    </row>
    <row r="21" spans="1:23" ht="14.45" x14ac:dyDescent="0.3">
      <c r="A21" s="4" t="s">
        <v>17</v>
      </c>
      <c r="B21" s="33">
        <v>11076284.73</v>
      </c>
      <c r="C21" s="40">
        <v>0</v>
      </c>
      <c r="D21" s="27">
        <v>5028.74</v>
      </c>
      <c r="E21" s="27">
        <v>17693.2</v>
      </c>
      <c r="F21" s="27">
        <v>0</v>
      </c>
      <c r="G21" s="41">
        <v>0</v>
      </c>
      <c r="H21" s="37">
        <f t="shared" si="3"/>
        <v>22721.940000000002</v>
      </c>
      <c r="I21" s="4" t="s">
        <v>17</v>
      </c>
      <c r="J21" s="54">
        <v>0</v>
      </c>
      <c r="K21" s="27">
        <v>34024.720000000001</v>
      </c>
      <c r="L21" s="27">
        <v>25465</v>
      </c>
      <c r="M21" s="31">
        <v>234066</v>
      </c>
      <c r="N21" s="49">
        <f t="shared" si="5"/>
        <v>293555.71999999997</v>
      </c>
      <c r="O21" s="55">
        <v>0</v>
      </c>
      <c r="P21" s="37">
        <f t="shared" si="0"/>
        <v>10805450.949999999</v>
      </c>
      <c r="Q21" s="19" t="s">
        <v>17</v>
      </c>
      <c r="R21" s="59">
        <v>5488000</v>
      </c>
      <c r="S21" s="17">
        <f>184827.13+95400</f>
        <v>280227.13</v>
      </c>
      <c r="T21" s="53">
        <f t="shared" si="1"/>
        <v>5037223.8199999994</v>
      </c>
      <c r="V21" s="19" t="s">
        <v>17</v>
      </c>
      <c r="W21" s="37">
        <f t="shared" si="2"/>
        <v>-36767.78</v>
      </c>
    </row>
    <row r="22" spans="1:23" x14ac:dyDescent="0.25">
      <c r="A22" s="4" t="s">
        <v>15</v>
      </c>
      <c r="B22" s="33">
        <v>3725745.14</v>
      </c>
      <c r="C22" s="40">
        <v>0</v>
      </c>
      <c r="D22" s="27">
        <v>0</v>
      </c>
      <c r="E22" s="27">
        <v>9109.89</v>
      </c>
      <c r="F22" s="27">
        <v>0</v>
      </c>
      <c r="G22" s="41">
        <v>0</v>
      </c>
      <c r="H22" s="37">
        <f t="shared" si="3"/>
        <v>9109.89</v>
      </c>
      <c r="I22" s="4" t="s">
        <v>15</v>
      </c>
      <c r="J22" s="54">
        <v>0</v>
      </c>
      <c r="K22" s="27">
        <v>16566.259999999998</v>
      </c>
      <c r="L22" s="27">
        <v>1450</v>
      </c>
      <c r="M22" s="31">
        <v>5437.75</v>
      </c>
      <c r="N22" s="49">
        <f t="shared" si="5"/>
        <v>23454.01</v>
      </c>
      <c r="O22" s="55">
        <v>0</v>
      </c>
      <c r="P22" s="37">
        <f t="shared" si="0"/>
        <v>3711401.0200000005</v>
      </c>
      <c r="Q22" s="24" t="s">
        <v>15</v>
      </c>
      <c r="R22" s="7">
        <v>408000</v>
      </c>
      <c r="S22" s="9">
        <v>0</v>
      </c>
      <c r="T22" s="48">
        <f t="shared" si="1"/>
        <v>3303401.0200000005</v>
      </c>
      <c r="V22" s="24" t="s">
        <v>15</v>
      </c>
      <c r="W22" s="37">
        <f t="shared" si="2"/>
        <v>-8906.369999999999</v>
      </c>
    </row>
    <row r="23" spans="1:23" ht="14.45" x14ac:dyDescent="0.3">
      <c r="A23" s="4" t="s">
        <v>16</v>
      </c>
      <c r="B23" s="33">
        <v>11978740.66</v>
      </c>
      <c r="C23" s="40">
        <v>0</v>
      </c>
      <c r="D23" s="27">
        <v>18759.68</v>
      </c>
      <c r="E23" s="27">
        <v>0</v>
      </c>
      <c r="F23" s="27">
        <v>0</v>
      </c>
      <c r="G23" s="41">
        <v>0</v>
      </c>
      <c r="H23" s="37">
        <f t="shared" si="3"/>
        <v>18759.68</v>
      </c>
      <c r="I23" s="4" t="s">
        <v>16</v>
      </c>
      <c r="J23" s="54">
        <v>0</v>
      </c>
      <c r="K23" s="27">
        <v>17975.419999999998</v>
      </c>
      <c r="L23" s="27">
        <v>0</v>
      </c>
      <c r="M23" s="31">
        <v>27867.45</v>
      </c>
      <c r="N23" s="49">
        <f t="shared" si="5"/>
        <v>45842.869999999995</v>
      </c>
      <c r="O23" s="55">
        <v>0</v>
      </c>
      <c r="P23" s="37">
        <f t="shared" si="0"/>
        <v>11951657.470000001</v>
      </c>
      <c r="Q23" s="19" t="s">
        <v>16</v>
      </c>
      <c r="R23" s="59">
        <v>2500000</v>
      </c>
      <c r="S23" s="17">
        <v>0</v>
      </c>
      <c r="T23" s="53">
        <f t="shared" si="1"/>
        <v>9451657.4700000007</v>
      </c>
      <c r="V23" s="19" t="s">
        <v>16</v>
      </c>
      <c r="W23" s="37">
        <f t="shared" si="2"/>
        <v>784.26000000000204</v>
      </c>
    </row>
    <row r="24" spans="1:23" ht="14.45" x14ac:dyDescent="0.3">
      <c r="A24" s="2" t="s">
        <v>20</v>
      </c>
      <c r="B24" s="33">
        <v>19459168.120000001</v>
      </c>
      <c r="C24" s="40">
        <v>0</v>
      </c>
      <c r="D24" s="27">
        <v>68083.48</v>
      </c>
      <c r="E24" s="27">
        <v>0</v>
      </c>
      <c r="F24" s="27">
        <v>0</v>
      </c>
      <c r="G24" s="41">
        <v>0</v>
      </c>
      <c r="H24" s="37">
        <f t="shared" si="3"/>
        <v>68083.48</v>
      </c>
      <c r="I24" s="2" t="s">
        <v>20</v>
      </c>
      <c r="J24" s="54">
        <v>0</v>
      </c>
      <c r="K24" s="27">
        <v>4030</v>
      </c>
      <c r="L24" s="27">
        <v>6660</v>
      </c>
      <c r="M24" s="31">
        <v>27157</v>
      </c>
      <c r="N24" s="49">
        <f t="shared" si="5"/>
        <v>37847</v>
      </c>
      <c r="O24" s="55">
        <v>0</v>
      </c>
      <c r="P24" s="37">
        <f t="shared" si="0"/>
        <v>19489404.600000001</v>
      </c>
      <c r="Q24" s="20" t="s">
        <v>20</v>
      </c>
      <c r="R24" s="59">
        <v>0</v>
      </c>
      <c r="S24" s="17">
        <v>0</v>
      </c>
      <c r="T24" s="53">
        <f t="shared" si="1"/>
        <v>19489404.600000001</v>
      </c>
      <c r="V24" s="20" t="s">
        <v>20</v>
      </c>
      <c r="W24" s="37">
        <f t="shared" si="2"/>
        <v>57393.479999999996</v>
      </c>
    </row>
    <row r="25" spans="1:23" x14ac:dyDescent="0.25">
      <c r="A25" s="4" t="s">
        <v>18</v>
      </c>
      <c r="B25" s="34">
        <v>52691376.619999997</v>
      </c>
      <c r="C25" s="40">
        <v>0</v>
      </c>
      <c r="D25" s="8">
        <v>3684.15</v>
      </c>
      <c r="E25" s="8">
        <v>1498.04</v>
      </c>
      <c r="F25" s="27">
        <v>0</v>
      </c>
      <c r="G25" s="41">
        <v>0</v>
      </c>
      <c r="H25" s="37">
        <f t="shared" si="3"/>
        <v>5182.1900000000005</v>
      </c>
      <c r="I25" s="4" t="s">
        <v>18</v>
      </c>
      <c r="J25" s="6">
        <v>0</v>
      </c>
      <c r="K25" s="27">
        <v>45604</v>
      </c>
      <c r="L25" s="8">
        <v>131604.82</v>
      </c>
      <c r="M25" s="9">
        <v>0</v>
      </c>
      <c r="N25" s="49">
        <f t="shared" si="5"/>
        <v>177208.82</v>
      </c>
      <c r="O25" s="55">
        <v>0</v>
      </c>
      <c r="P25" s="37">
        <f t="shared" si="0"/>
        <v>52519349.989999995</v>
      </c>
      <c r="Q25" s="20" t="s">
        <v>18</v>
      </c>
      <c r="R25" s="59">
        <v>26164000</v>
      </c>
      <c r="S25" s="17">
        <v>0</v>
      </c>
      <c r="T25" s="53">
        <f t="shared" si="1"/>
        <v>26355349.989999995</v>
      </c>
      <c r="V25" s="20" t="s">
        <v>18</v>
      </c>
      <c r="W25" s="37">
        <f t="shared" si="2"/>
        <v>-172026.63</v>
      </c>
    </row>
    <row r="26" spans="1:23" ht="14.45" x14ac:dyDescent="0.3">
      <c r="A26" s="2" t="s">
        <v>19</v>
      </c>
      <c r="B26" s="34">
        <v>15513474.25</v>
      </c>
      <c r="C26" s="40">
        <v>0</v>
      </c>
      <c r="D26" s="8">
        <v>31876.74</v>
      </c>
      <c r="E26" s="8">
        <v>7766.79</v>
      </c>
      <c r="F26" s="27">
        <v>0</v>
      </c>
      <c r="G26" s="41">
        <v>0</v>
      </c>
      <c r="H26" s="37">
        <f t="shared" si="3"/>
        <v>39643.53</v>
      </c>
      <c r="I26" s="2" t="s">
        <v>19</v>
      </c>
      <c r="J26" s="6">
        <v>0</v>
      </c>
      <c r="K26" s="27">
        <v>4840</v>
      </c>
      <c r="L26" s="8">
        <v>74500</v>
      </c>
      <c r="M26" s="9">
        <v>0</v>
      </c>
      <c r="N26" s="49">
        <f t="shared" si="5"/>
        <v>79340</v>
      </c>
      <c r="O26" s="55">
        <v>1035098.48</v>
      </c>
      <c r="P26" s="37">
        <f t="shared" si="0"/>
        <v>14438679.299999999</v>
      </c>
      <c r="Q26" s="24" t="s">
        <v>19</v>
      </c>
      <c r="R26" s="59">
        <v>4901000</v>
      </c>
      <c r="S26" s="17">
        <v>0</v>
      </c>
      <c r="T26" s="53">
        <f t="shared" si="1"/>
        <v>9537679.2999999989</v>
      </c>
      <c r="V26" s="24" t="s">
        <v>19</v>
      </c>
      <c r="W26" s="37">
        <f t="shared" si="2"/>
        <v>-39696.47</v>
      </c>
    </row>
    <row r="27" spans="1:23" x14ac:dyDescent="0.25">
      <c r="A27" s="2" t="s">
        <v>21</v>
      </c>
      <c r="B27" s="34">
        <v>25596324.09</v>
      </c>
      <c r="C27" s="40">
        <v>0</v>
      </c>
      <c r="D27" s="8">
        <v>4009.69</v>
      </c>
      <c r="E27" s="8">
        <v>681.53</v>
      </c>
      <c r="F27" s="27">
        <v>0</v>
      </c>
      <c r="G27" s="41">
        <v>0</v>
      </c>
      <c r="H27" s="37">
        <f t="shared" si="3"/>
        <v>4691.22</v>
      </c>
      <c r="I27" s="2" t="s">
        <v>21</v>
      </c>
      <c r="J27" s="6">
        <v>0</v>
      </c>
      <c r="K27" s="27">
        <v>0</v>
      </c>
      <c r="L27" s="8">
        <v>0</v>
      </c>
      <c r="M27" s="9">
        <v>0</v>
      </c>
      <c r="N27" s="49">
        <f t="shared" si="5"/>
        <v>0</v>
      </c>
      <c r="O27" s="55">
        <v>0</v>
      </c>
      <c r="P27" s="37">
        <f t="shared" si="0"/>
        <v>25601015.309999999</v>
      </c>
      <c r="Q27" s="20" t="s">
        <v>21</v>
      </c>
      <c r="R27" s="59">
        <v>2866000</v>
      </c>
      <c r="S27" s="17">
        <v>0</v>
      </c>
      <c r="T27" s="53">
        <f t="shared" si="1"/>
        <v>22735015.309999999</v>
      </c>
      <c r="V27" s="20" t="s">
        <v>21</v>
      </c>
      <c r="W27" s="37">
        <f t="shared" si="2"/>
        <v>4691.22</v>
      </c>
    </row>
    <row r="28" spans="1:23" ht="15.75" thickBot="1" x14ac:dyDescent="0.3">
      <c r="A28" s="3" t="s">
        <v>22</v>
      </c>
      <c r="B28" s="35">
        <v>4206379.76</v>
      </c>
      <c r="C28" s="42">
        <v>0</v>
      </c>
      <c r="D28" s="11">
        <v>5273</v>
      </c>
      <c r="E28" s="11">
        <v>0</v>
      </c>
      <c r="F28" s="11">
        <v>4140.3500000000004</v>
      </c>
      <c r="G28" s="43">
        <v>0</v>
      </c>
      <c r="H28" s="38">
        <f t="shared" si="3"/>
        <v>9413.35</v>
      </c>
      <c r="I28" s="3" t="s">
        <v>22</v>
      </c>
      <c r="J28" s="10">
        <v>0</v>
      </c>
      <c r="K28" s="30">
        <v>5618</v>
      </c>
      <c r="L28" s="11">
        <v>0</v>
      </c>
      <c r="M28" s="12">
        <v>0</v>
      </c>
      <c r="N28" s="64">
        <f t="shared" si="5"/>
        <v>5618</v>
      </c>
      <c r="O28" s="57">
        <v>0</v>
      </c>
      <c r="P28" s="38">
        <f t="shared" si="0"/>
        <v>4210175.1099999994</v>
      </c>
      <c r="Q28" s="21" t="s">
        <v>22</v>
      </c>
      <c r="R28" s="60">
        <v>1465000</v>
      </c>
      <c r="S28" s="18">
        <v>0</v>
      </c>
      <c r="T28" s="51">
        <f t="shared" si="1"/>
        <v>2745175.1099999994</v>
      </c>
      <c r="V28" s="21" t="s">
        <v>22</v>
      </c>
      <c r="W28" s="38">
        <f t="shared" si="2"/>
        <v>-345</v>
      </c>
    </row>
    <row r="29" spans="1:23" s="47" customFormat="1" ht="16.5" thickTop="1" thickBot="1" x14ac:dyDescent="0.3">
      <c r="A29" s="39" t="s">
        <v>44</v>
      </c>
      <c r="B29" s="36">
        <f t="shared" ref="B29:G29" si="6">SUM(B6:B28)</f>
        <v>1155287945.7299998</v>
      </c>
      <c r="C29" s="44">
        <f t="shared" si="6"/>
        <v>34225</v>
      </c>
      <c r="D29" s="29">
        <f t="shared" si="6"/>
        <v>7859599.0600000015</v>
      </c>
      <c r="E29" s="29">
        <f t="shared" si="6"/>
        <v>1336610.5200000003</v>
      </c>
      <c r="F29" s="29">
        <f t="shared" si="6"/>
        <v>4140.3500000000004</v>
      </c>
      <c r="G29" s="45">
        <f t="shared" si="6"/>
        <v>2034207</v>
      </c>
      <c r="H29" s="46">
        <f t="shared" ref="H29" si="7">C29+D29+E29+F29+G29</f>
        <v>11268781.930000002</v>
      </c>
      <c r="I29" s="39" t="s">
        <v>44</v>
      </c>
      <c r="J29" s="23">
        <f>SUM(J6:J28)</f>
        <v>965041.64</v>
      </c>
      <c r="K29" s="29">
        <f>SUM(K6:K28)</f>
        <v>698535.61</v>
      </c>
      <c r="L29" s="29">
        <f>SUM(L6:L28)</f>
        <v>867271.96</v>
      </c>
      <c r="M29" s="32">
        <f>SUM(M6:M28)</f>
        <v>3876218.76</v>
      </c>
      <c r="N29" s="65">
        <f t="shared" ref="N29" si="8">J29+K29+L29+M29</f>
        <v>6407067.9699999997</v>
      </c>
      <c r="O29" s="56">
        <f>SUM(O6:O28)</f>
        <v>7702137.0700000003</v>
      </c>
      <c r="P29" s="46">
        <f>SUM(P6:P28)</f>
        <v>1152447522.6199996</v>
      </c>
      <c r="Q29" s="39" t="s">
        <v>44</v>
      </c>
      <c r="R29" s="36">
        <f>SUM(R6:R28)</f>
        <v>524657000</v>
      </c>
      <c r="S29" s="61">
        <f>SUM(S6:S28)</f>
        <v>177710578.91</v>
      </c>
      <c r="T29" s="52">
        <f>SUM(T6:T28)</f>
        <v>450079943.70999992</v>
      </c>
      <c r="V29" s="39" t="s">
        <v>44</v>
      </c>
      <c r="W29" s="46">
        <f>SUM(W6:W28)</f>
        <v>7630402.0099999998</v>
      </c>
    </row>
    <row r="30" spans="1:23" ht="14.45" x14ac:dyDescent="0.3">
      <c r="A30" s="1"/>
      <c r="B30" s="26"/>
      <c r="C30" s="1"/>
      <c r="D30" s="1"/>
      <c r="E30" s="1"/>
      <c r="F30" s="25"/>
      <c r="G30" s="25"/>
      <c r="H30" s="1"/>
      <c r="J30" s="26"/>
      <c r="N30" s="25"/>
      <c r="O30" s="25"/>
    </row>
    <row r="31" spans="1:23" s="1" customFormat="1" ht="14.45" x14ac:dyDescent="0.3">
      <c r="B31" s="26"/>
      <c r="F31" s="25"/>
      <c r="G31" s="25"/>
      <c r="J31" s="26"/>
      <c r="N31" s="63"/>
      <c r="O31" s="63"/>
      <c r="P31" s="62"/>
    </row>
    <row r="32" spans="1:23" ht="14.45" x14ac:dyDescent="0.3">
      <c r="A32" s="1"/>
      <c r="B32" s="1"/>
      <c r="C32" s="1"/>
      <c r="D32" s="1"/>
      <c r="E32" s="1"/>
      <c r="F32" s="1"/>
      <c r="G32" s="1"/>
      <c r="H32" s="1"/>
      <c r="N32" s="62"/>
      <c r="O32" s="62"/>
      <c r="P32" s="62"/>
    </row>
    <row r="33" spans="1:23" ht="14.45" x14ac:dyDescent="0.3">
      <c r="A33" s="1"/>
      <c r="B33" s="1"/>
      <c r="C33" s="1"/>
      <c r="D33" s="1"/>
      <c r="E33" s="1"/>
      <c r="F33" s="1"/>
      <c r="G33" s="1"/>
      <c r="H33" s="1"/>
      <c r="N33" s="62"/>
      <c r="O33" s="62"/>
      <c r="P33" s="62"/>
      <c r="Q33" s="13"/>
      <c r="R33" s="14"/>
      <c r="S33" s="14"/>
      <c r="T33" s="14"/>
      <c r="U33" s="14"/>
      <c r="V33" s="1"/>
      <c r="W33" s="1"/>
    </row>
    <row r="34" spans="1:23" ht="14.45" x14ac:dyDescent="0.3">
      <c r="N34" s="62"/>
      <c r="O34" s="62"/>
      <c r="P34" s="62"/>
      <c r="Q34" s="14"/>
      <c r="R34" s="14"/>
      <c r="S34" s="14"/>
      <c r="T34" s="14"/>
      <c r="U34" s="14"/>
      <c r="V34" s="1"/>
      <c r="W34" s="1"/>
    </row>
    <row r="35" spans="1:23" ht="14.45" x14ac:dyDescent="0.3">
      <c r="N35" s="62"/>
      <c r="O35" s="62"/>
      <c r="P35" s="62"/>
    </row>
    <row r="36" spans="1:23" ht="14.45" x14ac:dyDescent="0.3">
      <c r="N36" s="62"/>
      <c r="O36" s="62"/>
      <c r="P36" s="62"/>
    </row>
    <row r="37" spans="1:23" ht="14.45" x14ac:dyDescent="0.3">
      <c r="N37" s="62"/>
      <c r="O37" s="62"/>
      <c r="P37" s="62"/>
    </row>
    <row r="60" spans="8:16" s="47" customFormat="1" x14ac:dyDescent="0.25"/>
    <row r="64" spans="8:16" x14ac:dyDescent="0.25">
      <c r="H64" s="50"/>
      <c r="P64" s="50"/>
    </row>
  </sheetData>
  <mergeCells count="24">
    <mergeCell ref="L4:L5"/>
    <mergeCell ref="M4:M5"/>
    <mergeCell ref="V3:V5"/>
    <mergeCell ref="W3:W5"/>
    <mergeCell ref="Q3:Q5"/>
    <mergeCell ref="R3:R5"/>
    <mergeCell ref="S3:S5"/>
    <mergeCell ref="T3:T5"/>
    <mergeCell ref="N3:N5"/>
    <mergeCell ref="O3:O5"/>
    <mergeCell ref="P3:P5"/>
    <mergeCell ref="A3:A5"/>
    <mergeCell ref="E4:E5"/>
    <mergeCell ref="F4:F5"/>
    <mergeCell ref="H3:H5"/>
    <mergeCell ref="C3:G3"/>
    <mergeCell ref="G4:G5"/>
    <mergeCell ref="J3:M3"/>
    <mergeCell ref="B3:B5"/>
    <mergeCell ref="C4:C5"/>
    <mergeCell ref="D4:D5"/>
    <mergeCell ref="I3:I5"/>
    <mergeCell ref="J4:J5"/>
    <mergeCell ref="K4:K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 differentFirst="1">
    <oddFooter xml:space="preserve">&amp;C&amp;P/&amp;N
</oddFooter>
    <firstHeader>&amp;RPříloha č. 13</firstHeader>
    <firstFooter>&amp;C&amp;P/&amp;N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Šrámková Iveta</dc:creator>
  <cp:lastModifiedBy>Dannhoferová Irena</cp:lastModifiedBy>
  <cp:lastPrinted>2019-05-25T06:13:09Z</cp:lastPrinted>
  <dcterms:created xsi:type="dcterms:W3CDTF">2017-01-10T11:11:46Z</dcterms:created>
  <dcterms:modified xsi:type="dcterms:W3CDTF">2019-05-25T06:13:12Z</dcterms:modified>
</cp:coreProperties>
</file>