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0" windowWidth="27795" windowHeight="11805" activeTab="1"/>
  </bookViews>
  <sheets>
    <sheet name="SUMÁŘ DLE §" sheetId="3" r:id="rId1"/>
    <sheet name="PODLE ORJ" sheetId="2" r:id="rId2"/>
    <sheet name="Příloha B - Pitná voda" sheetId="6" r:id="rId3"/>
    <sheet name="Příloha C - kanalizace" sheetId="7" r:id="rId4"/>
    <sheet name="Příloha D - Nemocnice" sheetId="8" r:id="rId5"/>
  </sheets>
  <definedNames>
    <definedName name="_xlnm.Print_Titles" localSheetId="1">'PODLE ORJ'!$1:$9</definedName>
    <definedName name="_xlnm.Print_Titles" localSheetId="2">'Příloha B - Pitná voda'!$5:$9</definedName>
    <definedName name="_xlnm.Print_Titles" localSheetId="3">'Příloha C - kanalizace'!$7:$10</definedName>
    <definedName name="_xlnm.Print_Titles" localSheetId="4">'Příloha D - Nemocnice'!$6:$10</definedName>
    <definedName name="_xlnm.Print_Area" localSheetId="1">'PODLE ORJ'!$D$1:$AB$319</definedName>
    <definedName name="_xlnm.Print_Area" localSheetId="2">'Příloha B - Pitná voda'!$C$1:$Z$36</definedName>
    <definedName name="_xlnm.Print_Area" localSheetId="3">'Příloha C - kanalizace'!$C$1:$Z$84</definedName>
    <definedName name="_xlnm.Print_Area" localSheetId="4">'Příloha D - Nemocnice'!$C$1:$Z$77</definedName>
  </definedNames>
  <calcPr calcId="145621"/>
</workbook>
</file>

<file path=xl/calcChain.xml><?xml version="1.0" encoding="utf-8"?>
<calcChain xmlns="http://schemas.openxmlformats.org/spreadsheetml/2006/main">
  <c r="O34" i="2" l="1"/>
  <c r="P99" i="2" l="1"/>
  <c r="Q99" i="2"/>
  <c r="R99" i="2"/>
  <c r="S99" i="2"/>
  <c r="T99" i="2"/>
  <c r="U99" i="2"/>
  <c r="V99" i="2"/>
  <c r="W99" i="2"/>
  <c r="X99" i="2"/>
  <c r="Y99" i="2"/>
  <c r="Z99" i="2"/>
  <c r="AA99" i="2"/>
  <c r="N99" i="2"/>
  <c r="O99" i="2"/>
  <c r="M98" i="2"/>
  <c r="J98" i="2"/>
  <c r="H15" i="3" l="1"/>
  <c r="M15" i="3"/>
  <c r="AA88" i="2"/>
  <c r="P15" i="3" s="1"/>
  <c r="Z88" i="2"/>
  <c r="O15" i="3" s="1"/>
  <c r="Y88" i="2"/>
  <c r="N15" i="3" s="1"/>
  <c r="X88" i="2"/>
  <c r="W88" i="2"/>
  <c r="L15" i="3" s="1"/>
  <c r="V88" i="2"/>
  <c r="K15" i="3" s="1"/>
  <c r="U88" i="2"/>
  <c r="J15" i="3" s="1"/>
  <c r="T88" i="2"/>
  <c r="I15" i="3" s="1"/>
  <c r="S88" i="2"/>
  <c r="P88" i="2"/>
  <c r="E15" i="3" s="1"/>
  <c r="O88" i="2"/>
  <c r="D15" i="3" s="1"/>
  <c r="N88" i="2"/>
  <c r="C15" i="3" s="1"/>
  <c r="R88" i="2"/>
  <c r="G15" i="3" s="1"/>
  <c r="Q88" i="2"/>
  <c r="F15" i="3" s="1"/>
  <c r="M87" i="2"/>
  <c r="M88" i="2" l="1"/>
  <c r="B15" i="3" s="1"/>
  <c r="J87" i="2"/>
  <c r="M92" i="2"/>
  <c r="J92" i="2" s="1"/>
  <c r="M64" i="2"/>
  <c r="J64" i="2" s="1"/>
  <c r="N93" i="2" l="1"/>
  <c r="O93" i="2"/>
  <c r="P93" i="2"/>
  <c r="S93" i="2"/>
  <c r="T93" i="2"/>
  <c r="U93" i="2"/>
  <c r="V93" i="2"/>
  <c r="W93" i="2"/>
  <c r="X93" i="2"/>
  <c r="Y93" i="2"/>
  <c r="Z93" i="2"/>
  <c r="AA93" i="2"/>
  <c r="M234" i="2" l="1"/>
  <c r="J234" i="2" s="1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N45" i="2"/>
  <c r="P45" i="2"/>
  <c r="Q45" i="2"/>
  <c r="S45" i="2"/>
  <c r="T45" i="2"/>
  <c r="U45" i="2"/>
  <c r="V45" i="2"/>
  <c r="W45" i="2"/>
  <c r="X45" i="2"/>
  <c r="Y45" i="2"/>
  <c r="Z45" i="2"/>
  <c r="AA45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N69" i="2"/>
  <c r="P69" i="2"/>
  <c r="S69" i="2"/>
  <c r="T69" i="2"/>
  <c r="U69" i="2"/>
  <c r="V69" i="2"/>
  <c r="W69" i="2"/>
  <c r="X69" i="2"/>
  <c r="Y69" i="2"/>
  <c r="Z69" i="2"/>
  <c r="AA69" i="2"/>
  <c r="M59" i="2"/>
  <c r="J59" i="2" s="1"/>
  <c r="D30" i="3"/>
  <c r="D29" i="3"/>
  <c r="D28" i="3"/>
  <c r="P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R302" i="2"/>
  <c r="M302" i="2"/>
  <c r="R301" i="2"/>
  <c r="M301" i="2"/>
  <c r="M300" i="2"/>
  <c r="J300" i="2" s="1"/>
  <c r="M299" i="2"/>
  <c r="J299" i="2" s="1"/>
  <c r="M298" i="2"/>
  <c r="J298" i="2" s="1"/>
  <c r="M297" i="2"/>
  <c r="J297" i="2" s="1"/>
  <c r="M296" i="2"/>
  <c r="J296" i="2" s="1"/>
  <c r="M295" i="2"/>
  <c r="J295" i="2" s="1"/>
  <c r="M294" i="2"/>
  <c r="J294" i="2" s="1"/>
  <c r="M293" i="2"/>
  <c r="J293" i="2" s="1"/>
  <c r="M292" i="2"/>
  <c r="J292" i="2" s="1"/>
  <c r="M291" i="2"/>
  <c r="J291" i="2" s="1"/>
  <c r="M290" i="2"/>
  <c r="J290" i="2" s="1"/>
  <c r="M289" i="2"/>
  <c r="J289" i="2" s="1"/>
  <c r="M288" i="2"/>
  <c r="J288" i="2" s="1"/>
  <c r="M287" i="2"/>
  <c r="J287" i="2" s="1"/>
  <c r="M286" i="2"/>
  <c r="J286" i="2" s="1"/>
  <c r="M285" i="2"/>
  <c r="J285" i="2" s="1"/>
  <c r="M284" i="2"/>
  <c r="J284" i="2" s="1"/>
  <c r="M283" i="2"/>
  <c r="J283" i="2" s="1"/>
  <c r="M282" i="2"/>
  <c r="J282" i="2" s="1"/>
  <c r="M281" i="2"/>
  <c r="J281" i="2" s="1"/>
  <c r="M279" i="2"/>
  <c r="J279" i="2" s="1"/>
  <c r="M278" i="2"/>
  <c r="J278" i="2" s="1"/>
  <c r="M277" i="2"/>
  <c r="J277" i="2" s="1"/>
  <c r="M276" i="2"/>
  <c r="J276" i="2" s="1"/>
  <c r="M275" i="2"/>
  <c r="J275" i="2" s="1"/>
  <c r="M274" i="2"/>
  <c r="J274" i="2" s="1"/>
  <c r="M273" i="2"/>
  <c r="J273" i="2" s="1"/>
  <c r="M272" i="2"/>
  <c r="J272" i="2" s="1"/>
  <c r="O271" i="2"/>
  <c r="M271" i="2" s="1"/>
  <c r="J271" i="2" s="1"/>
  <c r="M270" i="2"/>
  <c r="J270" i="2" s="1"/>
  <c r="M269" i="2"/>
  <c r="J269" i="2" s="1"/>
  <c r="M268" i="2"/>
  <c r="J268" i="2" s="1"/>
  <c r="M267" i="2"/>
  <c r="J267" i="2" s="1"/>
  <c r="M266" i="2"/>
  <c r="J266" i="2" s="1"/>
  <c r="P303" i="2"/>
  <c r="S303" i="2"/>
  <c r="T303" i="2"/>
  <c r="T307" i="2" s="1"/>
  <c r="U303" i="2"/>
  <c r="U307" i="2" s="1"/>
  <c r="V303" i="2"/>
  <c r="W303" i="2"/>
  <c r="X303" i="2"/>
  <c r="X307" i="2" s="1"/>
  <c r="Y303" i="2"/>
  <c r="Y307" i="2" s="1"/>
  <c r="Z303" i="2"/>
  <c r="AA303" i="2"/>
  <c r="M310" i="2"/>
  <c r="J310" i="2" s="1"/>
  <c r="M265" i="2"/>
  <c r="J265" i="2" s="1"/>
  <c r="M264" i="2"/>
  <c r="J264" i="2" s="1"/>
  <c r="M263" i="2"/>
  <c r="J263" i="2" s="1"/>
  <c r="M262" i="2"/>
  <c r="J262" i="2" s="1"/>
  <c r="M261" i="2"/>
  <c r="J261" i="2" s="1"/>
  <c r="M260" i="2"/>
  <c r="J260" i="2" s="1"/>
  <c r="M259" i="2"/>
  <c r="J259" i="2" s="1"/>
  <c r="M258" i="2"/>
  <c r="J258" i="2" s="1"/>
  <c r="R257" i="2"/>
  <c r="Q257" i="2"/>
  <c r="M257" i="2" s="1"/>
  <c r="M256" i="2"/>
  <c r="J256" i="2" s="1"/>
  <c r="M255" i="2"/>
  <c r="J255" i="2" s="1"/>
  <c r="M254" i="2"/>
  <c r="J254" i="2" s="1"/>
  <c r="M253" i="2"/>
  <c r="J253" i="2" s="1"/>
  <c r="M252" i="2"/>
  <c r="J252" i="2" s="1"/>
  <c r="M251" i="2"/>
  <c r="J251" i="2" s="1"/>
  <c r="M250" i="2"/>
  <c r="J250" i="2" s="1"/>
  <c r="M248" i="2"/>
  <c r="J248" i="2" s="1"/>
  <c r="M247" i="2"/>
  <c r="J247" i="2" s="1"/>
  <c r="M246" i="2"/>
  <c r="J246" i="2" s="1"/>
  <c r="M245" i="2"/>
  <c r="J245" i="2" s="1"/>
  <c r="M244" i="2"/>
  <c r="J244" i="2" s="1"/>
  <c r="M243" i="2"/>
  <c r="J243" i="2" s="1"/>
  <c r="M242" i="2"/>
  <c r="J242" i="2" s="1"/>
  <c r="M241" i="2"/>
  <c r="J241" i="2" s="1"/>
  <c r="M240" i="2"/>
  <c r="J240" i="2" s="1"/>
  <c r="M239" i="2"/>
  <c r="J239" i="2" s="1"/>
  <c r="M238" i="2"/>
  <c r="J238" i="2" s="1"/>
  <c r="M237" i="2"/>
  <c r="J237" i="2" s="1"/>
  <c r="M236" i="2"/>
  <c r="J236" i="2" s="1"/>
  <c r="M235" i="2"/>
  <c r="J235" i="2" s="1"/>
  <c r="M233" i="2"/>
  <c r="J233" i="2" s="1"/>
  <c r="M232" i="2"/>
  <c r="J232" i="2" s="1"/>
  <c r="M231" i="2"/>
  <c r="J231" i="2" s="1"/>
  <c r="M230" i="2"/>
  <c r="J230" i="2" s="1"/>
  <c r="M229" i="2"/>
  <c r="J229" i="2" s="1"/>
  <c r="M228" i="2"/>
  <c r="J228" i="2" s="1"/>
  <c r="M227" i="2"/>
  <c r="J227" i="2" s="1"/>
  <c r="M226" i="2"/>
  <c r="J226" i="2" s="1"/>
  <c r="M225" i="2"/>
  <c r="J225" i="2" s="1"/>
  <c r="M224" i="2"/>
  <c r="J224" i="2" s="1"/>
  <c r="M223" i="2"/>
  <c r="J223" i="2" s="1"/>
  <c r="M222" i="2"/>
  <c r="J222" i="2" s="1"/>
  <c r="M221" i="2"/>
  <c r="J221" i="2" s="1"/>
  <c r="M220" i="2"/>
  <c r="J220" i="2" s="1"/>
  <c r="M219" i="2"/>
  <c r="J219" i="2" s="1"/>
  <c r="M218" i="2"/>
  <c r="J218" i="2" s="1"/>
  <c r="M216" i="2"/>
  <c r="J216" i="2" s="1"/>
  <c r="M215" i="2"/>
  <c r="J215" i="2" s="1"/>
  <c r="M214" i="2"/>
  <c r="J214" i="2" s="1"/>
  <c r="M213" i="2"/>
  <c r="J213" i="2" s="1"/>
  <c r="M212" i="2"/>
  <c r="J212" i="2" s="1"/>
  <c r="M211" i="2"/>
  <c r="J211" i="2" s="1"/>
  <c r="M210" i="2"/>
  <c r="J210" i="2" s="1"/>
  <c r="M209" i="2"/>
  <c r="J209" i="2" s="1"/>
  <c r="M208" i="2"/>
  <c r="J208" i="2" s="1"/>
  <c r="M207" i="2"/>
  <c r="J207" i="2" s="1"/>
  <c r="M206" i="2"/>
  <c r="J206" i="2" s="1"/>
  <c r="O205" i="2"/>
  <c r="M205" i="2" s="1"/>
  <c r="J205" i="2" s="1"/>
  <c r="M204" i="2"/>
  <c r="J204" i="2" s="1"/>
  <c r="M203" i="2"/>
  <c r="J203" i="2" s="1"/>
  <c r="M202" i="2"/>
  <c r="J202" i="2" s="1"/>
  <c r="M201" i="2"/>
  <c r="J201" i="2" s="1"/>
  <c r="M200" i="2"/>
  <c r="J200" i="2" s="1"/>
  <c r="M199" i="2"/>
  <c r="J199" i="2" s="1"/>
  <c r="M198" i="2"/>
  <c r="J198" i="2" s="1"/>
  <c r="O197" i="2"/>
  <c r="M197" i="2" s="1"/>
  <c r="J197" i="2" s="1"/>
  <c r="M196" i="2"/>
  <c r="J196" i="2" s="1"/>
  <c r="M195" i="2"/>
  <c r="J195" i="2" s="1"/>
  <c r="M194" i="2"/>
  <c r="J194" i="2" s="1"/>
  <c r="M193" i="2"/>
  <c r="J193" i="2" s="1"/>
  <c r="M192" i="2"/>
  <c r="J192" i="2" s="1"/>
  <c r="M191" i="2"/>
  <c r="J191" i="2" s="1"/>
  <c r="M190" i="2"/>
  <c r="J190" i="2" s="1"/>
  <c r="M189" i="2"/>
  <c r="J189" i="2" s="1"/>
  <c r="M188" i="2"/>
  <c r="J188" i="2" s="1"/>
  <c r="M187" i="2"/>
  <c r="J187" i="2" s="1"/>
  <c r="M185" i="2"/>
  <c r="J185" i="2" s="1"/>
  <c r="M184" i="2"/>
  <c r="J184" i="2" s="1"/>
  <c r="M183" i="2"/>
  <c r="J183" i="2" s="1"/>
  <c r="M182" i="2"/>
  <c r="J182" i="2" s="1"/>
  <c r="M181" i="2"/>
  <c r="J181" i="2" s="1"/>
  <c r="M180" i="2"/>
  <c r="J180" i="2" s="1"/>
  <c r="M179" i="2"/>
  <c r="J179" i="2" s="1"/>
  <c r="M178" i="2"/>
  <c r="J178" i="2" s="1"/>
  <c r="M177" i="2"/>
  <c r="J177" i="2" s="1"/>
  <c r="R176" i="2"/>
  <c r="M176" i="2"/>
  <c r="J176" i="2" s="1"/>
  <c r="M175" i="2"/>
  <c r="J175" i="2" s="1"/>
  <c r="M174" i="2"/>
  <c r="J174" i="2" s="1"/>
  <c r="M173" i="2"/>
  <c r="J173" i="2" s="1"/>
  <c r="M172" i="2"/>
  <c r="J172" i="2" s="1"/>
  <c r="M171" i="2"/>
  <c r="J171" i="2" s="1"/>
  <c r="M170" i="2"/>
  <c r="J170" i="2" s="1"/>
  <c r="M169" i="2"/>
  <c r="J169" i="2" s="1"/>
  <c r="M168" i="2"/>
  <c r="J168" i="2" s="1"/>
  <c r="M167" i="2"/>
  <c r="J167" i="2" s="1"/>
  <c r="M166" i="2"/>
  <c r="J166" i="2" s="1"/>
  <c r="M165" i="2"/>
  <c r="J165" i="2" s="1"/>
  <c r="M164" i="2"/>
  <c r="J164" i="2" s="1"/>
  <c r="M163" i="2"/>
  <c r="J163" i="2" s="1"/>
  <c r="M162" i="2"/>
  <c r="J162" i="2" s="1"/>
  <c r="M161" i="2"/>
  <c r="J161" i="2" s="1"/>
  <c r="M160" i="2"/>
  <c r="J160" i="2" s="1"/>
  <c r="M159" i="2"/>
  <c r="J159" i="2" s="1"/>
  <c r="M158" i="2"/>
  <c r="J158" i="2" s="1"/>
  <c r="M156" i="2"/>
  <c r="J156" i="2" s="1"/>
  <c r="M155" i="2"/>
  <c r="J155" i="2" s="1"/>
  <c r="M154" i="2"/>
  <c r="J154" i="2" s="1"/>
  <c r="M153" i="2"/>
  <c r="J153" i="2" s="1"/>
  <c r="M152" i="2"/>
  <c r="J152" i="2" s="1"/>
  <c r="M151" i="2"/>
  <c r="J151" i="2" s="1"/>
  <c r="N150" i="2"/>
  <c r="M150" i="2" s="1"/>
  <c r="J150" i="2" s="1"/>
  <c r="M149" i="2"/>
  <c r="J149" i="2" s="1"/>
  <c r="M148" i="2"/>
  <c r="J148" i="2" s="1"/>
  <c r="M147" i="2"/>
  <c r="J147" i="2" s="1"/>
  <c r="M146" i="2"/>
  <c r="J146" i="2" s="1"/>
  <c r="M145" i="2"/>
  <c r="J145" i="2" s="1"/>
  <c r="M144" i="2"/>
  <c r="J144" i="2" s="1"/>
  <c r="M143" i="2"/>
  <c r="J143" i="2" s="1"/>
  <c r="M142" i="2"/>
  <c r="J142" i="2" s="1"/>
  <c r="M141" i="2"/>
  <c r="J141" i="2" s="1"/>
  <c r="M140" i="2"/>
  <c r="J140" i="2" s="1"/>
  <c r="M139" i="2"/>
  <c r="J139" i="2" s="1"/>
  <c r="M138" i="2"/>
  <c r="J138" i="2" s="1"/>
  <c r="M137" i="2"/>
  <c r="J137" i="2" s="1"/>
  <c r="M136" i="2"/>
  <c r="J136" i="2" s="1"/>
  <c r="M135" i="2"/>
  <c r="J135" i="2" s="1"/>
  <c r="M134" i="2"/>
  <c r="J134" i="2" s="1"/>
  <c r="M133" i="2"/>
  <c r="J133" i="2" s="1"/>
  <c r="M132" i="2"/>
  <c r="J132" i="2" s="1"/>
  <c r="M130" i="2"/>
  <c r="J130" i="2" s="1"/>
  <c r="M129" i="2"/>
  <c r="J129" i="2" s="1"/>
  <c r="M128" i="2"/>
  <c r="J128" i="2" s="1"/>
  <c r="M127" i="2"/>
  <c r="J127" i="2" s="1"/>
  <c r="M126" i="2"/>
  <c r="J126" i="2" s="1"/>
  <c r="M125" i="2"/>
  <c r="J125" i="2" s="1"/>
  <c r="M124" i="2"/>
  <c r="J124" i="2" s="1"/>
  <c r="M123" i="2"/>
  <c r="J123" i="2" s="1"/>
  <c r="M122" i="2"/>
  <c r="J122" i="2" s="1"/>
  <c r="M121" i="2"/>
  <c r="J121" i="2" s="1"/>
  <c r="M120" i="2"/>
  <c r="J120" i="2" s="1"/>
  <c r="M119" i="2"/>
  <c r="J119" i="2" s="1"/>
  <c r="M118" i="2"/>
  <c r="J118" i="2" s="1"/>
  <c r="M117" i="2"/>
  <c r="J117" i="2" s="1"/>
  <c r="M116" i="2"/>
  <c r="J116" i="2" s="1"/>
  <c r="M115" i="2"/>
  <c r="J115" i="2" s="1"/>
  <c r="M114" i="2"/>
  <c r="J114" i="2" s="1"/>
  <c r="M113" i="2"/>
  <c r="J113" i="2" s="1"/>
  <c r="M112" i="2"/>
  <c r="J112" i="2" s="1"/>
  <c r="M111" i="2"/>
  <c r="J111" i="2" s="1"/>
  <c r="M110" i="2"/>
  <c r="J110" i="2" s="1"/>
  <c r="M109" i="2"/>
  <c r="J109" i="2" s="1"/>
  <c r="M108" i="2"/>
  <c r="J108" i="2" s="1"/>
  <c r="M107" i="2"/>
  <c r="J107" i="2" s="1"/>
  <c r="M106" i="2"/>
  <c r="J106" i="2" s="1"/>
  <c r="N319" i="2"/>
  <c r="O319" i="2"/>
  <c r="P319" i="2"/>
  <c r="Q319" i="2"/>
  <c r="S319" i="2"/>
  <c r="T319" i="2"/>
  <c r="U319" i="2"/>
  <c r="V319" i="2"/>
  <c r="W319" i="2"/>
  <c r="X319" i="2"/>
  <c r="Y319" i="2"/>
  <c r="Z319" i="2"/>
  <c r="AA319" i="2"/>
  <c r="R318" i="2"/>
  <c r="M318" i="2"/>
  <c r="M317" i="2"/>
  <c r="J317" i="2" s="1"/>
  <c r="M316" i="2"/>
  <c r="J316" i="2" s="1"/>
  <c r="M315" i="2"/>
  <c r="J315" i="2" s="1"/>
  <c r="N83" i="2"/>
  <c r="O83" i="2"/>
  <c r="P83" i="2"/>
  <c r="Q83" i="2"/>
  <c r="S83" i="2"/>
  <c r="T83" i="2"/>
  <c r="U83" i="2"/>
  <c r="V83" i="2"/>
  <c r="W83" i="2"/>
  <c r="X83" i="2"/>
  <c r="Y83" i="2"/>
  <c r="Z83" i="2"/>
  <c r="AA83" i="2"/>
  <c r="R82" i="2"/>
  <c r="R83" i="2" s="1"/>
  <c r="M82" i="2"/>
  <c r="J82" i="2" s="1"/>
  <c r="M81" i="2"/>
  <c r="J81" i="2" s="1"/>
  <c r="M80" i="2"/>
  <c r="J80" i="2" s="1"/>
  <c r="M79" i="2"/>
  <c r="J79" i="2" s="1"/>
  <c r="M78" i="2"/>
  <c r="J78" i="2" s="1"/>
  <c r="M77" i="2"/>
  <c r="J77" i="2" s="1"/>
  <c r="M76" i="2"/>
  <c r="J76" i="2" s="1"/>
  <c r="M75" i="2"/>
  <c r="J75" i="2" s="1"/>
  <c r="M74" i="2"/>
  <c r="J74" i="2" s="1"/>
  <c r="M73" i="2"/>
  <c r="J73" i="2" s="1"/>
  <c r="M103" i="2"/>
  <c r="J103" i="2" s="1"/>
  <c r="M102" i="2"/>
  <c r="J102" i="2"/>
  <c r="M96" i="2"/>
  <c r="M97" i="2"/>
  <c r="J97" i="2" s="1"/>
  <c r="R91" i="2"/>
  <c r="R93" i="2" s="1"/>
  <c r="Q91" i="2"/>
  <c r="Q93" i="2" s="1"/>
  <c r="M68" i="2"/>
  <c r="J68" i="2" s="1"/>
  <c r="M67" i="2"/>
  <c r="J67" i="2" s="1"/>
  <c r="M66" i="2"/>
  <c r="J66" i="2" s="1"/>
  <c r="M65" i="2"/>
  <c r="J65" i="2" s="1"/>
  <c r="M63" i="2"/>
  <c r="J63" i="2" s="1"/>
  <c r="M62" i="2"/>
  <c r="J62" i="2" s="1"/>
  <c r="M61" i="2"/>
  <c r="J61" i="2" s="1"/>
  <c r="R60" i="2"/>
  <c r="R69" i="2" s="1"/>
  <c r="Q60" i="2"/>
  <c r="Q69" i="2" s="1"/>
  <c r="O60" i="2"/>
  <c r="O69" i="2" s="1"/>
  <c r="M54" i="2"/>
  <c r="B12" i="3" s="1"/>
  <c r="M29" i="2"/>
  <c r="J29" i="2" s="1"/>
  <c r="M49" i="2"/>
  <c r="J49" i="2" s="1"/>
  <c r="M48" i="2"/>
  <c r="J48" i="2" s="1"/>
  <c r="R44" i="2"/>
  <c r="R45" i="2" s="1"/>
  <c r="O44" i="2"/>
  <c r="M44" i="2" s="1"/>
  <c r="M39" i="2"/>
  <c r="J39" i="2" s="1"/>
  <c r="M34" i="2"/>
  <c r="J34" i="2" s="1"/>
  <c r="N25" i="2"/>
  <c r="P25" i="2"/>
  <c r="Q25" i="2"/>
  <c r="S25" i="2"/>
  <c r="T25" i="2"/>
  <c r="U25" i="2"/>
  <c r="V25" i="2"/>
  <c r="W25" i="2"/>
  <c r="X25" i="2"/>
  <c r="Y25" i="2"/>
  <c r="Z25" i="2"/>
  <c r="AA25" i="2"/>
  <c r="M24" i="2"/>
  <c r="J24" i="2" s="1"/>
  <c r="M23" i="2"/>
  <c r="J23" i="2" s="1"/>
  <c r="M22" i="2"/>
  <c r="J22" i="2" s="1"/>
  <c r="M21" i="2"/>
  <c r="J21" i="2" s="1"/>
  <c r="M20" i="2"/>
  <c r="J20" i="2" s="1"/>
  <c r="M19" i="2"/>
  <c r="J19" i="2" s="1"/>
  <c r="M18" i="2"/>
  <c r="J18" i="2" s="1"/>
  <c r="O17" i="2"/>
  <c r="M17" i="2" s="1"/>
  <c r="J17" i="2" s="1"/>
  <c r="M16" i="2"/>
  <c r="J16" i="2" s="1"/>
  <c r="M15" i="2"/>
  <c r="J15" i="2" s="1"/>
  <c r="O10" i="2"/>
  <c r="M10" i="2" s="1"/>
  <c r="J10" i="2" s="1"/>
  <c r="M11" i="2"/>
  <c r="J11" i="2" s="1"/>
  <c r="M12" i="2"/>
  <c r="J12" i="2" s="1"/>
  <c r="M13" i="2"/>
  <c r="J13" i="2" s="1"/>
  <c r="M14" i="2"/>
  <c r="R14" i="2"/>
  <c r="R25" i="2" s="1"/>
  <c r="J96" i="2" l="1"/>
  <c r="M99" i="2"/>
  <c r="M91" i="2"/>
  <c r="J302" i="2"/>
  <c r="O45" i="2"/>
  <c r="J54" i="2"/>
  <c r="O303" i="2"/>
  <c r="O307" i="2" s="1"/>
  <c r="J44" i="2"/>
  <c r="J257" i="2"/>
  <c r="J301" i="2"/>
  <c r="Q303" i="2"/>
  <c r="M30" i="2"/>
  <c r="M319" i="2"/>
  <c r="J318" i="2"/>
  <c r="N303" i="2"/>
  <c r="N307" i="2" s="1"/>
  <c r="B7" i="3"/>
  <c r="R319" i="2"/>
  <c r="R303" i="2"/>
  <c r="M303" i="2"/>
  <c r="M60" i="2"/>
  <c r="J60" i="2" s="1"/>
  <c r="M55" i="2"/>
  <c r="M25" i="2"/>
  <c r="J14" i="2"/>
  <c r="O25" i="2"/>
  <c r="Z76" i="8"/>
  <c r="Y76" i="8"/>
  <c r="X76" i="8"/>
  <c r="W76" i="8"/>
  <c r="V76" i="8"/>
  <c r="U76" i="8"/>
  <c r="T76" i="8"/>
  <c r="S76" i="8"/>
  <c r="R76" i="8"/>
  <c r="Q76" i="8"/>
  <c r="P76" i="8"/>
  <c r="O76" i="8"/>
  <c r="M76" i="8"/>
  <c r="K76" i="8"/>
  <c r="J76" i="8"/>
  <c r="L75" i="8"/>
  <c r="I75" i="8"/>
  <c r="L74" i="8"/>
  <c r="I74" i="8"/>
  <c r="L73" i="8"/>
  <c r="I73" i="8"/>
  <c r="L72" i="8"/>
  <c r="I72" i="8"/>
  <c r="L71" i="8"/>
  <c r="I71" i="8"/>
  <c r="L70" i="8"/>
  <c r="I70" i="8"/>
  <c r="L69" i="8"/>
  <c r="I69" i="8"/>
  <c r="L68" i="8"/>
  <c r="I68" i="8"/>
  <c r="L67" i="8"/>
  <c r="I67" i="8"/>
  <c r="L66" i="8"/>
  <c r="I66" i="8"/>
  <c r="L65" i="8"/>
  <c r="I65" i="8"/>
  <c r="L64" i="8"/>
  <c r="I64" i="8"/>
  <c r="L63" i="8"/>
  <c r="I63" i="8"/>
  <c r="L62" i="8"/>
  <c r="I62" i="8"/>
  <c r="L61" i="8"/>
  <c r="I61" i="8"/>
  <c r="L60" i="8"/>
  <c r="I60" i="8"/>
  <c r="L59" i="8"/>
  <c r="I59" i="8"/>
  <c r="L58" i="8"/>
  <c r="I58" i="8"/>
  <c r="L57" i="8"/>
  <c r="I57" i="8"/>
  <c r="L56" i="8"/>
  <c r="I56" i="8"/>
  <c r="L55" i="8"/>
  <c r="I55" i="8"/>
  <c r="L54" i="8"/>
  <c r="I54" i="8"/>
  <c r="L53" i="8"/>
  <c r="I53" i="8"/>
  <c r="L52" i="8"/>
  <c r="I52" i="8"/>
  <c r="L51" i="8"/>
  <c r="I51" i="8"/>
  <c r="L50" i="8"/>
  <c r="I50" i="8"/>
  <c r="L49" i="8"/>
  <c r="I49" i="8"/>
  <c r="L48" i="8"/>
  <c r="I48" i="8"/>
  <c r="L47" i="8"/>
  <c r="I47" i="8"/>
  <c r="L46" i="8"/>
  <c r="I46" i="8"/>
  <c r="L45" i="8"/>
  <c r="I45" i="8"/>
  <c r="L44" i="8"/>
  <c r="I44" i="8"/>
  <c r="L43" i="8"/>
  <c r="I43" i="8"/>
  <c r="L42" i="8"/>
  <c r="I42" i="8"/>
  <c r="L41" i="8"/>
  <c r="I41" i="8"/>
  <c r="L40" i="8"/>
  <c r="I40" i="8"/>
  <c r="L39" i="8"/>
  <c r="I39" i="8"/>
  <c r="L38" i="8"/>
  <c r="I38" i="8"/>
  <c r="L37" i="8"/>
  <c r="I37" i="8"/>
  <c r="L36" i="8"/>
  <c r="I36" i="8"/>
  <c r="L35" i="8"/>
  <c r="I35" i="8"/>
  <c r="N34" i="8"/>
  <c r="L34" i="8"/>
  <c r="I34" i="8" s="1"/>
  <c r="L33" i="8"/>
  <c r="I33" i="8" s="1"/>
  <c r="L32" i="8"/>
  <c r="I32" i="8" s="1"/>
  <c r="L31" i="8"/>
  <c r="I31" i="8" s="1"/>
  <c r="L30" i="8"/>
  <c r="I30" i="8" s="1"/>
  <c r="L29" i="8"/>
  <c r="I29" i="8" s="1"/>
  <c r="L28" i="8"/>
  <c r="I28" i="8" s="1"/>
  <c r="L27" i="8"/>
  <c r="I27" i="8" s="1"/>
  <c r="L26" i="8"/>
  <c r="I26" i="8" s="1"/>
  <c r="L25" i="8"/>
  <c r="I25" i="8" s="1"/>
  <c r="L24" i="8"/>
  <c r="I24" i="8" s="1"/>
  <c r="L23" i="8"/>
  <c r="I23" i="8" s="1"/>
  <c r="L22" i="8"/>
  <c r="I22" i="8" s="1"/>
  <c r="L21" i="8"/>
  <c r="I21" i="8" s="1"/>
  <c r="K21" i="8"/>
  <c r="N20" i="8"/>
  <c r="N76" i="8" s="1"/>
  <c r="L20" i="8"/>
  <c r="I20" i="8" s="1"/>
  <c r="L19" i="8"/>
  <c r="I19" i="8" s="1"/>
  <c r="L18" i="8"/>
  <c r="I18" i="8" s="1"/>
  <c r="L17" i="8"/>
  <c r="I17" i="8" s="1"/>
  <c r="L16" i="8"/>
  <c r="I16" i="8" s="1"/>
  <c r="L15" i="8"/>
  <c r="I15" i="8" s="1"/>
  <c r="L14" i="8"/>
  <c r="I14" i="8" s="1"/>
  <c r="L13" i="8"/>
  <c r="I13" i="8" s="1"/>
  <c r="L12" i="8"/>
  <c r="I12" i="8" s="1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K83" i="7"/>
  <c r="J83" i="7"/>
  <c r="L82" i="7"/>
  <c r="I82" i="7"/>
  <c r="L81" i="7"/>
  <c r="I81" i="7" s="1"/>
  <c r="L80" i="7"/>
  <c r="I80" i="7"/>
  <c r="L79" i="7"/>
  <c r="I79" i="7" s="1"/>
  <c r="L78" i="7"/>
  <c r="I78" i="7"/>
  <c r="L77" i="7"/>
  <c r="I77" i="7" s="1"/>
  <c r="L76" i="7"/>
  <c r="I76" i="7"/>
  <c r="L75" i="7"/>
  <c r="I75" i="7" s="1"/>
  <c r="L73" i="7"/>
  <c r="I73" i="7"/>
  <c r="L72" i="7"/>
  <c r="I72" i="7" s="1"/>
  <c r="L71" i="7"/>
  <c r="I71" i="7"/>
  <c r="L70" i="7"/>
  <c r="K70" i="7"/>
  <c r="I70" i="7"/>
  <c r="L69" i="7"/>
  <c r="I69" i="7" s="1"/>
  <c r="L68" i="7"/>
  <c r="I68" i="7"/>
  <c r="L67" i="7"/>
  <c r="I67" i="7" s="1"/>
  <c r="L66" i="7"/>
  <c r="I66" i="7"/>
  <c r="L65" i="7"/>
  <c r="I65" i="7" s="1"/>
  <c r="L64" i="7"/>
  <c r="I64" i="7"/>
  <c r="L63" i="7"/>
  <c r="I63" i="7" s="1"/>
  <c r="L62" i="7"/>
  <c r="I62" i="7"/>
  <c r="L61" i="7"/>
  <c r="I61" i="7" s="1"/>
  <c r="L60" i="7"/>
  <c r="I60" i="7"/>
  <c r="L59" i="7"/>
  <c r="I59" i="7" s="1"/>
  <c r="L58" i="7"/>
  <c r="I58" i="7"/>
  <c r="L57" i="7"/>
  <c r="I57" i="7" s="1"/>
  <c r="L56" i="7"/>
  <c r="I56" i="7"/>
  <c r="L55" i="7"/>
  <c r="I55" i="7" s="1"/>
  <c r="L54" i="7"/>
  <c r="I54" i="7"/>
  <c r="L53" i="7"/>
  <c r="I53" i="7" s="1"/>
  <c r="L52" i="7"/>
  <c r="I52" i="7"/>
  <c r="L51" i="7"/>
  <c r="I51" i="7" s="1"/>
  <c r="L50" i="7"/>
  <c r="I50" i="7"/>
  <c r="L49" i="7"/>
  <c r="I49" i="7" s="1"/>
  <c r="L48" i="7"/>
  <c r="I48" i="7"/>
  <c r="L47" i="7"/>
  <c r="I47" i="7" s="1"/>
  <c r="L46" i="7"/>
  <c r="I46" i="7"/>
  <c r="L45" i="7"/>
  <c r="I45" i="7" s="1"/>
  <c r="L44" i="7"/>
  <c r="I44" i="7"/>
  <c r="L43" i="7"/>
  <c r="I43" i="7" s="1"/>
  <c r="L42" i="7"/>
  <c r="I42" i="7"/>
  <c r="L41" i="7"/>
  <c r="I41" i="7" s="1"/>
  <c r="L40" i="7"/>
  <c r="I40" i="7"/>
  <c r="L38" i="7"/>
  <c r="I38" i="7" s="1"/>
  <c r="L37" i="7"/>
  <c r="I37" i="7"/>
  <c r="L36" i="7"/>
  <c r="I36" i="7" s="1"/>
  <c r="L35" i="7"/>
  <c r="I35" i="7"/>
  <c r="L34" i="7"/>
  <c r="I34" i="7" s="1"/>
  <c r="L33" i="7"/>
  <c r="I33" i="7"/>
  <c r="L32" i="7"/>
  <c r="I32" i="7" s="1"/>
  <c r="L31" i="7"/>
  <c r="I31" i="7"/>
  <c r="L30" i="7"/>
  <c r="I30" i="7" s="1"/>
  <c r="L29" i="7"/>
  <c r="I29" i="7"/>
  <c r="L28" i="7"/>
  <c r="I28" i="7" s="1"/>
  <c r="L27" i="7"/>
  <c r="I27" i="7"/>
  <c r="L26" i="7"/>
  <c r="I26" i="7" s="1"/>
  <c r="L25" i="7"/>
  <c r="I25" i="7"/>
  <c r="L24" i="7"/>
  <c r="I24" i="7" s="1"/>
  <c r="L23" i="7"/>
  <c r="I23" i="7"/>
  <c r="L22" i="7"/>
  <c r="I22" i="7" s="1"/>
  <c r="L21" i="7"/>
  <c r="I21" i="7"/>
  <c r="L20" i="7"/>
  <c r="I20" i="7" s="1"/>
  <c r="L19" i="7"/>
  <c r="I19" i="7"/>
  <c r="L18" i="7"/>
  <c r="I18" i="7" s="1"/>
  <c r="L17" i="7"/>
  <c r="I17" i="7"/>
  <c r="L16" i="7"/>
  <c r="I16" i="7" s="1"/>
  <c r="L15" i="7"/>
  <c r="I15" i="7"/>
  <c r="L14" i="7"/>
  <c r="I14" i="7" s="1"/>
  <c r="L13" i="7"/>
  <c r="I13" i="7"/>
  <c r="L12" i="7"/>
  <c r="I12" i="7" s="1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K35" i="6"/>
  <c r="J35" i="6"/>
  <c r="L34" i="6"/>
  <c r="I34" i="6"/>
  <c r="L33" i="6"/>
  <c r="I33" i="6"/>
  <c r="L32" i="6"/>
  <c r="I32" i="6"/>
  <c r="L31" i="6"/>
  <c r="I31" i="6"/>
  <c r="L30" i="6"/>
  <c r="I30" i="6"/>
  <c r="L29" i="6"/>
  <c r="I29" i="6"/>
  <c r="L28" i="6"/>
  <c r="I28" i="6"/>
  <c r="L27" i="6"/>
  <c r="I27" i="6"/>
  <c r="L26" i="6"/>
  <c r="I26" i="6"/>
  <c r="L25" i="6"/>
  <c r="I25" i="6"/>
  <c r="L24" i="6"/>
  <c r="I24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5" i="6"/>
  <c r="I15" i="6"/>
  <c r="L14" i="6"/>
  <c r="I14" i="6"/>
  <c r="L13" i="6"/>
  <c r="I13" i="6"/>
  <c r="L12" i="6"/>
  <c r="I12" i="6"/>
  <c r="L11" i="6"/>
  <c r="L35" i="6" s="1"/>
  <c r="I11" i="6"/>
  <c r="I35" i="6" s="1"/>
  <c r="D38" i="3"/>
  <c r="J91" i="2" l="1"/>
  <c r="M93" i="2"/>
  <c r="M69" i="2"/>
  <c r="AA307" i="2"/>
  <c r="Z307" i="2"/>
  <c r="S307" i="2"/>
  <c r="R307" i="2"/>
  <c r="P307" i="2"/>
  <c r="W307" i="2"/>
  <c r="V307" i="2"/>
  <c r="Q307" i="2"/>
  <c r="I76" i="8"/>
  <c r="L76" i="8"/>
  <c r="I83" i="7"/>
  <c r="L83" i="7"/>
  <c r="M307" i="2" l="1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P16" i="3" l="1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 l="1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M45" i="2" l="1"/>
  <c r="B10" i="3" s="1"/>
  <c r="C19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B19" i="3" l="1"/>
  <c r="C18" i="3" l="1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N311" i="2"/>
  <c r="C20" i="3" s="1"/>
  <c r="O311" i="2"/>
  <c r="D20" i="3" s="1"/>
  <c r="P311" i="2"/>
  <c r="E20" i="3" s="1"/>
  <c r="Q311" i="2"/>
  <c r="F20" i="3" s="1"/>
  <c r="R311" i="2"/>
  <c r="G20" i="3" s="1"/>
  <c r="S311" i="2"/>
  <c r="H20" i="3" s="1"/>
  <c r="T311" i="2"/>
  <c r="I20" i="3" s="1"/>
  <c r="U311" i="2"/>
  <c r="J20" i="3" s="1"/>
  <c r="V311" i="2"/>
  <c r="K20" i="3" s="1"/>
  <c r="W311" i="2"/>
  <c r="L20" i="3" s="1"/>
  <c r="X311" i="2"/>
  <c r="M20" i="3" s="1"/>
  <c r="Y311" i="2"/>
  <c r="N20" i="3" s="1"/>
  <c r="Z311" i="2"/>
  <c r="O20" i="3" s="1"/>
  <c r="AA311" i="2"/>
  <c r="P20" i="3" s="1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M311" i="2"/>
  <c r="B20" i="3" s="1"/>
  <c r="C14" i="3"/>
  <c r="E14" i="3"/>
  <c r="F14" i="3"/>
  <c r="H14" i="3"/>
  <c r="I14" i="3"/>
  <c r="J14" i="3"/>
  <c r="K14" i="3"/>
  <c r="L14" i="3"/>
  <c r="M14" i="3"/>
  <c r="N14" i="3"/>
  <c r="O14" i="3"/>
  <c r="P14" i="3"/>
  <c r="G14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M40" i="2" l="1"/>
  <c r="B9" i="3" s="1"/>
  <c r="O22" i="3"/>
  <c r="K22" i="3"/>
  <c r="G22" i="3"/>
  <c r="C22" i="3"/>
  <c r="D31" i="3" s="1"/>
  <c r="P22" i="3"/>
  <c r="L22" i="3"/>
  <c r="H22" i="3"/>
  <c r="N22" i="3"/>
  <c r="J22" i="3"/>
  <c r="F22" i="3"/>
  <c r="M22" i="3"/>
  <c r="I22" i="3"/>
  <c r="E22" i="3"/>
  <c r="B17" i="3"/>
  <c r="D14" i="3"/>
  <c r="D22" i="3" s="1"/>
  <c r="D41" i="3" s="1"/>
  <c r="B13" i="3"/>
  <c r="B21" i="3"/>
  <c r="M104" i="2"/>
  <c r="B18" i="3" s="1"/>
  <c r="M83" i="2"/>
  <c r="B14" i="3" s="1"/>
  <c r="M50" i="2"/>
  <c r="B11" i="3" s="1"/>
  <c r="M35" i="2"/>
  <c r="B8" i="3" s="1"/>
  <c r="B6" i="3"/>
  <c r="B22" i="3" l="1"/>
  <c r="D39" i="3" s="1"/>
</calcChain>
</file>

<file path=xl/sharedStrings.xml><?xml version="1.0" encoding="utf-8"?>
<sst xmlns="http://schemas.openxmlformats.org/spreadsheetml/2006/main" count="1064" uniqueCount="548">
  <si>
    <t>LEGENDA:</t>
  </si>
  <si>
    <t>akce nasmlouvané se zhotovitelem stavby</t>
  </si>
  <si>
    <t>vázano jinou smlouvou, usnesením RM, ZM apod.</t>
  </si>
  <si>
    <t>strategické projekty</t>
  </si>
  <si>
    <t>finanční údaje v tis. Kč</t>
  </si>
  <si>
    <t>Název stavby</t>
  </si>
  <si>
    <t>Lokalita stavby</t>
  </si>
  <si>
    <t>Investor</t>
  </si>
  <si>
    <t>Rok</t>
  </si>
  <si>
    <t>Celkové rozpočtové náklady stavby</t>
  </si>
  <si>
    <t>Skutečné</t>
  </si>
  <si>
    <t>Očekávané</t>
  </si>
  <si>
    <t>Celková</t>
  </si>
  <si>
    <t>§</t>
  </si>
  <si>
    <t>Pol.</t>
  </si>
  <si>
    <t>Org.</t>
  </si>
  <si>
    <t>zahájení</t>
  </si>
  <si>
    <t>dokončení</t>
  </si>
  <si>
    <t>krytí rozpočtem SMO</t>
  </si>
  <si>
    <t>Veřejné rozpočty (stát, EU)</t>
  </si>
  <si>
    <t>Jiné zdroje (vlastní zdroje ÚMOb., spol.)</t>
  </si>
  <si>
    <t>r. 2019</t>
  </si>
  <si>
    <t>r. 2020</t>
  </si>
  <si>
    <t>ORJ</t>
  </si>
  <si>
    <t>Statutární město Ostrava</t>
  </si>
  <si>
    <t>Veřejné rozpočty (stát/EU)</t>
  </si>
  <si>
    <t>Jiné zdroje (vlastní zdroje, ÚMOb.)</t>
  </si>
  <si>
    <t>POR</t>
  </si>
  <si>
    <t>MOP</t>
  </si>
  <si>
    <t>POL</t>
  </si>
  <si>
    <t>VIT</t>
  </si>
  <si>
    <t xml:space="preserve">MMO-odbor dopravy - Spolufinancování investičních staveb </t>
  </si>
  <si>
    <t>MMO-odbor dopravy – Automatizovaný systém řízení městského silničního provozu</t>
  </si>
  <si>
    <t>MMO-odbor dopravy – Nákup parkovacích automatů</t>
  </si>
  <si>
    <t>PET</t>
  </si>
  <si>
    <t>MMO - odbor kultury a volnočasových aktivit - Divadlo loutek Ostrava - Modernizace tahových jednotek v HS</t>
  </si>
  <si>
    <t>SAREZA - Modernizace a revitalizace venk. areálu Krytého bazénu Ostrava-Poruba   III. etapa</t>
  </si>
  <si>
    <t>MMO - ÚHA - Územní plán</t>
  </si>
  <si>
    <t>MMO - ÚHA - Územně plánovací dokumentace a územně plánovací podklady</t>
  </si>
  <si>
    <t>MMO - odbor majetkový - Výkupy pozemků dle potřeb SMO</t>
  </si>
  <si>
    <t>MMO - odbor majektový - Výkupy staveb dle potřeb SMO</t>
  </si>
  <si>
    <t>Městská policie - Obnova vozového parku</t>
  </si>
  <si>
    <t>MMO - odbor hospodářské správy (ORJ 130)</t>
  </si>
  <si>
    <t>MMO - odbor IT outsourcing (ORJ 133)</t>
  </si>
  <si>
    <t>ORJ 100 - Odbor dopravy celkem</t>
  </si>
  <si>
    <t>ORJ 130 - Odbor hospodářské správy celkem</t>
  </si>
  <si>
    <t>ORJ 133 - Odbor projektů IT služeb a outsourcingu celkem</t>
  </si>
  <si>
    <t>ORJ 137 - Odbor majetkový celkem</t>
  </si>
  <si>
    <t>ORJ 160 - Odbor kultury a volnočasových aktivit celkem</t>
  </si>
  <si>
    <t>ORJ 161 - Odbor školství a sportu aktivit celkem</t>
  </si>
  <si>
    <t>ORJ 300 - Odbor strategického rozvoje celkem</t>
  </si>
  <si>
    <t>ORJ 270 - Městská policie celkem</t>
  </si>
  <si>
    <t>ORJ 210 - Útvar hlavního architekta a stavebního řádu celkem</t>
  </si>
  <si>
    <t>MMO - odbor kultury a volnočasových aktivit - Rekonstrukce a modernizace DK POKLAD</t>
  </si>
  <si>
    <t>MMO - odbor kultury a volnočasových aktivit - Interiéry DK POKLAD</t>
  </si>
  <si>
    <t>MMO - odbor hospodářské správy (ORJ 136)</t>
  </si>
  <si>
    <t>ORJ 136 - Odbor hospodářské správy celkem</t>
  </si>
  <si>
    <t>TRE</t>
  </si>
  <si>
    <t>MÚK Místecká - Moravská</t>
  </si>
  <si>
    <t>OJI</t>
  </si>
  <si>
    <t>Přednádraží Ostrava-Přívoz, terminál Jirská</t>
  </si>
  <si>
    <t>Výstavba technické infrastruktury sídelního útvaru Janová v Polance nad Odrou</t>
  </si>
  <si>
    <t>SSZ K 1021 Sokolská x Českobratrská</t>
  </si>
  <si>
    <t>Tramvajové mosty ul. Plzeňská</t>
  </si>
  <si>
    <t>Rek.SSZ K 3030 Výškovická x Pavlovova - DSP</t>
  </si>
  <si>
    <t>Zastávka MHD Kotva na ul. Výškovická</t>
  </si>
  <si>
    <t>Komunikace - Severní spoj (DÚR)</t>
  </si>
  <si>
    <t>Rekonstrukce ul. Pustkovecká</t>
  </si>
  <si>
    <t>PUS</t>
  </si>
  <si>
    <t>SLO</t>
  </si>
  <si>
    <t>SSZ Dr. Slabihoudka x 17. listopadu</t>
  </si>
  <si>
    <t>SSZ Studentská x Opavská</t>
  </si>
  <si>
    <t>Rekonstrukce ul. Nádražní II. etapa</t>
  </si>
  <si>
    <t>Rekonstrukce lesní cesty v Bělském Lese</t>
  </si>
  <si>
    <t>Rekonstrukce křižovatky ul. 28. října, sil. II/479 s MK ul. Železárenskou a Sokola Tůmy</t>
  </si>
  <si>
    <t>MHH</t>
  </si>
  <si>
    <t>HRA</t>
  </si>
  <si>
    <t>Přednádraží Ostrava-Přívoz, Prodloužená Skladištní</t>
  </si>
  <si>
    <t>Rekonstrukce vodovodu a kanalizace Radvanice a Bartovice vč. komunikace</t>
  </si>
  <si>
    <t>BAR</t>
  </si>
  <si>
    <t xml:space="preserve"> </t>
  </si>
  <si>
    <t>Cyklotrasa M přes Svinovské mosty</t>
  </si>
  <si>
    <t>SVI</t>
  </si>
  <si>
    <t>Cyklotrasa P - průchodnost Starobní, Provaznická, Dr. Martínka</t>
  </si>
  <si>
    <t>Cyklistická trasa U - U Výtopny, Pavlovova</t>
  </si>
  <si>
    <t>Cyklistická stezka Proskovická, Blanická</t>
  </si>
  <si>
    <t>SBE</t>
  </si>
  <si>
    <t>Cyklostezka Nová Ves - vodárna</t>
  </si>
  <si>
    <t>NVE</t>
  </si>
  <si>
    <t>Cyklostezka Polanka nad Odrou - železniční přejezd, ul. K Pile</t>
  </si>
  <si>
    <t>Cyklostezka Hornopolní x Varenská x Hollarova</t>
  </si>
  <si>
    <t>Cyklotrasa Y - Průmyslová, Baarova</t>
  </si>
  <si>
    <t>Cyklistické řešení na ul. Na Rovince</t>
  </si>
  <si>
    <t>Cyklostezka W Poruba - Krásné Pole</t>
  </si>
  <si>
    <t>Cyklistické propojení ul. 17.listopadu, VTP</t>
  </si>
  <si>
    <t>Cyklotrasa F - Hulváky, Stojanovo náměstí</t>
  </si>
  <si>
    <t>Cyklotrasa R - Svinov, Polanka</t>
  </si>
  <si>
    <t>Cyklotrasa F, U - Kaminského, Ječmínkova</t>
  </si>
  <si>
    <t>Cyklotrasa M - ul. 1.máje, Sokola Tůmy</t>
  </si>
  <si>
    <t>Cyklistické propojení ul. Poděbradova, Horova</t>
  </si>
  <si>
    <t>Parkoviště Most Českobratrská</t>
  </si>
  <si>
    <t>Cyklotrasa S,M - Mečníkovova, Žákovská</t>
  </si>
  <si>
    <t>Cyklostezka ul. Želivského, Na Rovince</t>
  </si>
  <si>
    <t>Parkovací objekty DK POKLAD</t>
  </si>
  <si>
    <t>Výstavba parkovacího objektu Hlavní nádraží</t>
  </si>
  <si>
    <t>Propojení cyklostezek Petřkovice</t>
  </si>
  <si>
    <t>PETR</t>
  </si>
  <si>
    <t>Veřejný prostor mezi KB a bývalou bankou UNION, ul.Nádražní</t>
  </si>
  <si>
    <t>Rekonstrukce komunikace pro pěší v bermě řeky Ostravice</t>
  </si>
  <si>
    <t>PLE</t>
  </si>
  <si>
    <t>Revitalizace knihovny Podroužkova - zpevněné plochy</t>
  </si>
  <si>
    <t xml:space="preserve">Přestupní uzel Ostrava-Hulváky, II. etapa, tramvajové zastávky </t>
  </si>
  <si>
    <t>Ekologizace veřejné dopravy - Ostrava - Poruba</t>
  </si>
  <si>
    <t>OVA</t>
  </si>
  <si>
    <t xml:space="preserve">Inteligentní dopravní systémy II.etapa </t>
  </si>
  <si>
    <t>Revitalizace vodní plochy Radvanice</t>
  </si>
  <si>
    <t>RAB</t>
  </si>
  <si>
    <t>Stavební úpravy opevnění bermy řeky Ostravice</t>
  </si>
  <si>
    <t>Mateřské školy - vytápění - regulace po zateplení</t>
  </si>
  <si>
    <t>Základní  školy - vytápění - regulace po zateplení</t>
  </si>
  <si>
    <t>Zpřístupnění školských příspěvkových organizací zřízených SMO imobilním osobám</t>
  </si>
  <si>
    <t>Divadlo loutek Ostrava- fasáda, okna, dřevěné prvky</t>
  </si>
  <si>
    <t>Revitalizace knihovny Podroužkova - rek. vnitřních prostor</t>
  </si>
  <si>
    <t>Ostravské muzeum MHD</t>
  </si>
  <si>
    <t>Skořápka - centrum uměleckých terapií</t>
  </si>
  <si>
    <t>Sportovní hala - Sokolovna Svinov</t>
  </si>
  <si>
    <t>Nemocnice Fifejdy - energetické hospodářství - rekonstrukce</t>
  </si>
  <si>
    <t xml:space="preserve">Dětské centrum Domeček, energetické hospodářství - rekonstrukce </t>
  </si>
  <si>
    <t>Dětské centrum Domeček</t>
  </si>
  <si>
    <t>Rekonstrukce objektu Střelniční 8/75</t>
  </si>
  <si>
    <t>PD příprava staveb VO</t>
  </si>
  <si>
    <t>Doplnění VO Janová</t>
  </si>
  <si>
    <t>Architekturní nasvětlení Sýkorova mostu</t>
  </si>
  <si>
    <t>Rekonstrukce VO oblast Antonína Brože</t>
  </si>
  <si>
    <t>Rozšíření VO Sládkova</t>
  </si>
  <si>
    <t>Rekonstrukce VO oblast B. Nikodéma</t>
  </si>
  <si>
    <t>Rekonstrukce VO oblast Prokopská</t>
  </si>
  <si>
    <t>Rekonstrukce VO oblast Dvorní</t>
  </si>
  <si>
    <t xml:space="preserve">Energeticky úsporné akce na objektech města </t>
  </si>
  <si>
    <t>Gravitační odvodnění Hrušova</t>
  </si>
  <si>
    <t>Rozšíření VTP Ostrava - I. etapa</t>
  </si>
  <si>
    <t xml:space="preserve">Černá louka </t>
  </si>
  <si>
    <t>SPZ Mošnov - TI - II. etapa, retenční nádrž</t>
  </si>
  <si>
    <t>MOŠ</t>
  </si>
  <si>
    <t xml:space="preserve">Multifunkční parkovací dům u MNO p.o. </t>
  </si>
  <si>
    <t>SPZ Ostrava Mošnov - TI - II. etapa, plynárenské zařízení</t>
  </si>
  <si>
    <t>SPZ Ostrava Mošnov - TI - II. etapa, vodovody</t>
  </si>
  <si>
    <t>Věcná břemena nad 40 tis. Kč</t>
  </si>
  <si>
    <t xml:space="preserve">Areál ZOO Ostrava - energie </t>
  </si>
  <si>
    <t>Areál ZOO Ostrava - Tučňáci a tuleni</t>
  </si>
  <si>
    <t>Domovy pro seniory - rekonstrukce trafostanic</t>
  </si>
  <si>
    <t>Areál Zábřeh energie</t>
  </si>
  <si>
    <t>Domovy pro seniory - LEGIONELLA</t>
  </si>
  <si>
    <t>Domov pro seniory Čujkovova - vzduchotechnika - rekonstrukce</t>
  </si>
  <si>
    <t>Domov pro seniory Hulváky</t>
  </si>
  <si>
    <t>Domovy pro seniory ochrana proti přepětí</t>
  </si>
  <si>
    <t>Dům pro rodinu a soc.péči</t>
  </si>
  <si>
    <t>Revitalizace areálu kasáren Hranečník - technická a dopravní infrastruktura (III.etapa)</t>
  </si>
  <si>
    <t>Hasičská zbrojnice Michálkovice</t>
  </si>
  <si>
    <t>MIC</t>
  </si>
  <si>
    <t>Revitalizace areálu kasáren Hranečník - garáže HZS(V.etapa)</t>
  </si>
  <si>
    <t>Revitalizace areálu Hranečník - rekonstrukce budovy MPO - SO 05</t>
  </si>
  <si>
    <t>Revitalizace areálu kasáren Hranečník - garáže MPO (IV.etapa)</t>
  </si>
  <si>
    <t>Revitalizace areálu bývalých kasáren Hranečník - SO 02 Budova PČR, SO 03 garáže PČR</t>
  </si>
  <si>
    <t>Rekonstrukce budovy Nové radnice vč.přístavby</t>
  </si>
  <si>
    <t>NR rekonstrukce fasády a oken</t>
  </si>
  <si>
    <t>Nová radnice - trafostanice</t>
  </si>
  <si>
    <t>Nová radnice - klimatizace</t>
  </si>
  <si>
    <t>Nová radnice - náhradní zdroj elektrické energie</t>
  </si>
  <si>
    <t>Rek. vily Na Zapadlém č.p. 1674</t>
  </si>
  <si>
    <t xml:space="preserve">Nová radnice - ochrana proti přepětí </t>
  </si>
  <si>
    <t>PD a příprava staveb zajišťovaných OI MMO</t>
  </si>
  <si>
    <t>0000</t>
  </si>
  <si>
    <t>Kap. rezerva odboru investičního</t>
  </si>
  <si>
    <t>ORJ 230 - Odbor investic celkem</t>
  </si>
  <si>
    <t>Vícepodlažní parkování u ZOO Ostrava</t>
  </si>
  <si>
    <t>Dopravní hřiště ul.Orebitská</t>
  </si>
  <si>
    <t>Rekonstrukce Domu kultury města Ostravy vč. koncertního sálu</t>
  </si>
  <si>
    <t>Hasičská zbrojnice Pustkovec</t>
  </si>
  <si>
    <t>MMO - odbor ochrany životního prostředí - Protipovodňová opatření pro zástavbu Polanky nad Odrou</t>
  </si>
  <si>
    <t xml:space="preserve">Cyklopropojení centra s DOV </t>
  </si>
  <si>
    <t>ODPA</t>
  </si>
  <si>
    <t xml:space="preserve">Jiné zdroje (směnky, vlastní zdroje ÚMOb., spol.) </t>
  </si>
  <si>
    <t>Jiné zdroje (směnky,vlastní zdroje, ÚMOb.)</t>
  </si>
  <si>
    <t>Jiné zdroje (směnky, vlastní zdroje, ÚMOb.)</t>
  </si>
  <si>
    <t>ORJ 100 - odbor dopravy</t>
  </si>
  <si>
    <t>ORJ 130 - odbor hospodářské správy</t>
  </si>
  <si>
    <t>ORJ 133 - odbor IT outsourcing</t>
  </si>
  <si>
    <t>ORJ 137 - odbor majetkový</t>
  </si>
  <si>
    <t>ORJ 160 - odbor kultury a volnočasových aktivit</t>
  </si>
  <si>
    <t>ORJ 210 - Útvar hlavního architekta a stavebního řádu</t>
  </si>
  <si>
    <t>ORJ 230 - odbor investiční</t>
  </si>
  <si>
    <t>ORJ 300 - odbor strategického rozvoje</t>
  </si>
  <si>
    <t xml:space="preserve">      C   E   L   K   E   M </t>
  </si>
  <si>
    <t>ORJ 136 - odbor hospodářské správy</t>
  </si>
  <si>
    <t>ORJ 161 - odbor školství a sportu</t>
  </si>
  <si>
    <t>ORJ 270 - Městská policie</t>
  </si>
  <si>
    <t>ORJ 190 - odbor ochrany životního prostředí</t>
  </si>
  <si>
    <t>ORJ 180 - Odbor sociálních věcí,zdravotnictví  a vzdělanosti celkem</t>
  </si>
  <si>
    <t>MMO - odbor sociálních věcí,zdravotnictví a vzdělanosti- Transformace pobytových služeb Čtyřlístek I. etapa</t>
  </si>
  <si>
    <t>ORJ 190 - Odbor ochrany životního prostředí celkem</t>
  </si>
  <si>
    <t>Kapitálové výdaje SMO</t>
  </si>
  <si>
    <t>Fond Pitná voda (§2310)</t>
  </si>
  <si>
    <t>Fond Odvádění a čištění odpadních vod a nakládání s kaly (§2321)</t>
  </si>
  <si>
    <t>- nedočerpané prostředky investičního odboru</t>
  </si>
  <si>
    <t>- nedočerpané prostředky majetkového odboru</t>
  </si>
  <si>
    <t>Navržené krytí kapitálových výdajů</t>
  </si>
  <si>
    <t>ZDROJE VLASTNÍ</t>
  </si>
  <si>
    <t>Pitná voda (viz příloha B)</t>
  </si>
  <si>
    <t>Odvádění a čištění odpadních vod a nakládání s kaly (viz příloha C)</t>
  </si>
  <si>
    <t>PŘÍLOHA B - Fond Pitná voda    §  2310</t>
  </si>
  <si>
    <t>vázáno jinou smlouvou, usnesením RM, ZM, apod.</t>
  </si>
  <si>
    <t>(1)</t>
  </si>
  <si>
    <t>(2)</t>
  </si>
  <si>
    <t>(3)</t>
  </si>
  <si>
    <t>(4)</t>
  </si>
  <si>
    <t>(5)</t>
  </si>
  <si>
    <t>(6)</t>
  </si>
  <si>
    <t>(8)</t>
  </si>
  <si>
    <t>(9)</t>
  </si>
  <si>
    <t>(10)</t>
  </si>
  <si>
    <t>(12)</t>
  </si>
  <si>
    <t>(13)</t>
  </si>
  <si>
    <t>(14)</t>
  </si>
  <si>
    <t>(16)</t>
  </si>
  <si>
    <t>(17)</t>
  </si>
  <si>
    <t>(18)</t>
  </si>
  <si>
    <t>(20)</t>
  </si>
  <si>
    <t>(21)</t>
  </si>
  <si>
    <t>(22)</t>
  </si>
  <si>
    <t>Jiné zdroje (vlastní zdroje, ÚMOb., spol.)</t>
  </si>
  <si>
    <t>OdPa - 2310 - Pitná voda</t>
  </si>
  <si>
    <t xml:space="preserve">Rekonstrukce ÚV Nová Ves </t>
  </si>
  <si>
    <t>Rekonstrukce vodovodu ul. Staňkova</t>
  </si>
  <si>
    <t>Kanalizace a vodovod ul. Frankova</t>
  </si>
  <si>
    <t>PRO</t>
  </si>
  <si>
    <t>Vodojem Záhumenice - nápajecí kabel</t>
  </si>
  <si>
    <t>Rek. vodovodu a kanalizace Martinovská</t>
  </si>
  <si>
    <t>MAR</t>
  </si>
  <si>
    <t>Rek. vodovodu VTP Ostrčilova</t>
  </si>
  <si>
    <t>Příprava vodohospodářských staveb - LJ</t>
  </si>
  <si>
    <t>Příprava vodohospodářských staveb - MS</t>
  </si>
  <si>
    <t>Příprava vodohospodářských staveb - PN</t>
  </si>
  <si>
    <t>Příprava vodohospodářských staveb - RK</t>
  </si>
  <si>
    <t>Příprava vodohospodářských staveb - ZF</t>
  </si>
  <si>
    <t>Vodovod P. Křičky</t>
  </si>
  <si>
    <t>Příprava vodohospodářských staveb - DK</t>
  </si>
  <si>
    <t>Rek. vod. ul. Michálkovická, Petřvaldská</t>
  </si>
  <si>
    <t>Rekonstrukce kanalizace a vodovodu ul. Moravská</t>
  </si>
  <si>
    <t>Rekonstrukce vodovodu Marianskohorská</t>
  </si>
  <si>
    <t>Rekonstrukce násosek Důlňák</t>
  </si>
  <si>
    <t>Rek. vod. a kanal. v ul. Sokola Tůmy</t>
  </si>
  <si>
    <t xml:space="preserve">  § 2310 - C E L K E M</t>
  </si>
  <si>
    <t>PŘÍLOHA C - Fond Odvádění a čištění odpadních vod a nakládání s kaly    §  2321</t>
  </si>
  <si>
    <t>OdPa - 2321 - Odvádění a čištění odpadních vod a nakládání s kaly</t>
  </si>
  <si>
    <t>Kanalizace Folvarek (V)</t>
  </si>
  <si>
    <t>Plošná kanalizace - Michálkovice, 1. a 2. et. (SANACE)</t>
  </si>
  <si>
    <t>Prodloužení sběrače B do Radvanic (SANACE)</t>
  </si>
  <si>
    <t>Kanalizace Bartovice</t>
  </si>
  <si>
    <t>Kanalizace Plesná - Žižkov</t>
  </si>
  <si>
    <t>Kanalizace Krásné Pole - II. et.</t>
  </si>
  <si>
    <t>KPO</t>
  </si>
  <si>
    <t>Odkanal. O. - Přívozu na ÚČOV - 2.et., 2. č. (V)</t>
  </si>
  <si>
    <t>Kanal. Hrabová - 4., 5., 6. stavba + odleh. (V)</t>
  </si>
  <si>
    <t>Rekonstrukce ÚČOV Ostrava</t>
  </si>
  <si>
    <t>Kanalizace Petřkovice - B, IV. a V. etapa</t>
  </si>
  <si>
    <t>Kanalizace splašková Plesná - II. et., 2. část</t>
  </si>
  <si>
    <t>Kanalizace Kunčičky</t>
  </si>
  <si>
    <t xml:space="preserve">Kanalizace Hrušov </t>
  </si>
  <si>
    <t>Odkanalizování jižní části Svinova (SANACE)</t>
  </si>
  <si>
    <t>Kanaliz. Heřmanice (Vrbická, Záblatská) (SANACE)</t>
  </si>
  <si>
    <t>Kanalizace Koblov (SANACE)</t>
  </si>
  <si>
    <t>Kanalizace Proskovice - propojení</t>
  </si>
  <si>
    <t>Rek. kanal. a vod. Svinov - Bílovecká</t>
  </si>
  <si>
    <t>Kanalizace ul. Zvěřinská</t>
  </si>
  <si>
    <t>Rek.kanalizace ul.Slívova a Jan Marie</t>
  </si>
  <si>
    <t>Kanalizace Heřmanice - Bučina</t>
  </si>
  <si>
    <t>Zrušení vyústění kanalizace Na Sovinci</t>
  </si>
  <si>
    <t>Kanalizace Nová Bělá</t>
  </si>
  <si>
    <t>NBE</t>
  </si>
  <si>
    <t>Oprava kanalizace ul. Hradní (SANACE)</t>
  </si>
  <si>
    <t>Rek. kanalizace ul. Mánesova (SANACE)</t>
  </si>
  <si>
    <t>Rek. ČSOV Pašerových, kanal. v ul. Grmelova</t>
  </si>
  <si>
    <t>Kanalizace a ČOV Koblov</t>
  </si>
  <si>
    <t>Rekonstrukce DN 1 a 3</t>
  </si>
  <si>
    <t>Kanalizace Hrušov - osady</t>
  </si>
  <si>
    <t>Odkanalizování Heřmanic ul. Parcelní</t>
  </si>
  <si>
    <t>Rek. kanalizace ul. Křižíkova</t>
  </si>
  <si>
    <t>Rek. kanal. na nám. SNP</t>
  </si>
  <si>
    <t>Rek. kanal. ul. Hrušovská a ul. U Parku</t>
  </si>
  <si>
    <t>Rekonstr. kanalizace v ul. K.H.Máchy</t>
  </si>
  <si>
    <t xml:space="preserve">Mariánské Hory a Hulváky - rekonstrukce kanalizace  </t>
  </si>
  <si>
    <t xml:space="preserve">Rekonstrukce kanalizace ul. Soukenická, Valchařská a Gorkého  </t>
  </si>
  <si>
    <t>Odlehčovací stoka Muglinovská</t>
  </si>
  <si>
    <t>Rekonstrukce kanalizace ul. Klasná</t>
  </si>
  <si>
    <t>Rekonstrukce ČS Provozní</t>
  </si>
  <si>
    <t>Rekonstrukce kanalizace Jahodová</t>
  </si>
  <si>
    <t>Rekonstrukce čerpadel ČSMPV do aktivace ÚČOV</t>
  </si>
  <si>
    <t>ČOV Heřmanice I – česle</t>
  </si>
  <si>
    <t>Rek. kanalizace v ul. Junácká</t>
  </si>
  <si>
    <t>Rek. vod. a kanalizace Na Druhém, Pěší</t>
  </si>
  <si>
    <t>Příprava VH staveb - PH</t>
  </si>
  <si>
    <t>Rek. kanalizace v ul. Svatoplukova</t>
  </si>
  <si>
    <t>Ul. Husarova - nová stoka DN 250</t>
  </si>
  <si>
    <t>Rek.kanalizace ul.Hájkova</t>
  </si>
  <si>
    <t>Rozšíření veř. kan. sítě v areálu DIZ v Ostravě -Vítkovicích</t>
  </si>
  <si>
    <t xml:space="preserve">  § 2321 - C E L K E M</t>
  </si>
  <si>
    <t>Odbor investic bez fondů</t>
  </si>
  <si>
    <t>Propojovací větev mezi rampou ze sil. I/56 a ul. Paskovskou na MÚK u Makra v Ostravě-Hrabové</t>
  </si>
  <si>
    <t>ORJ 180 - odbor sociálních věcí, zdravotnictví a vzdělanosti - soc. oblast</t>
  </si>
  <si>
    <t>Srovnání zdrojů x kapitálových výdajů statutárního města Ostravy v roce 2018</t>
  </si>
  <si>
    <t>Požadavek na rok 2018</t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</si>
  <si>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2018</t>
    </r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</si>
  <si>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r.2017</t>
    </r>
  </si>
  <si>
    <t>r. 2021</t>
  </si>
  <si>
    <r>
      <t>Plnění po r.</t>
    </r>
    <r>
      <rPr>
        <b/>
        <sz val="11"/>
        <rFont val="Arial CE"/>
        <charset val="238"/>
      </rPr>
      <t>2021</t>
    </r>
  </si>
  <si>
    <t>Předpokl. nedočerpané prostředky r.2017</t>
  </si>
  <si>
    <t>- nedočerpané prostředky odboru hospodářské správy</t>
  </si>
  <si>
    <t>- nedočerpané prostředky odboru kultury a volnočasových aktivit</t>
  </si>
  <si>
    <t>- nedočerpané prostředky odboru kancelář primátora</t>
  </si>
  <si>
    <t>Kapitálový výhled na léta 2019 - 2021</t>
  </si>
  <si>
    <r>
      <t>Plnění po r.</t>
    </r>
    <r>
      <rPr>
        <b/>
        <sz val="11"/>
        <rFont val="Arial CE"/>
        <family val="2"/>
      </rPr>
      <t>2021</t>
    </r>
  </si>
  <si>
    <r>
      <t xml:space="preserve">plnění do </t>
    </r>
    <r>
      <rPr>
        <b/>
        <sz val="11"/>
        <rFont val="Arial CE"/>
        <family val="2"/>
      </rPr>
      <t>12/2016</t>
    </r>
  </si>
  <si>
    <r>
      <t>plnění v roce</t>
    </r>
    <r>
      <rPr>
        <b/>
        <sz val="9"/>
        <rFont val="Arial CE"/>
        <family val="2"/>
      </rPr>
      <t xml:space="preserve"> </t>
    </r>
    <r>
      <rPr>
        <b/>
        <sz val="11"/>
        <rFont val="Arial CE"/>
        <family val="2"/>
      </rPr>
      <t>2017</t>
    </r>
  </si>
  <si>
    <r>
      <t>finanční potřeba na rok</t>
    </r>
    <r>
      <rPr>
        <b/>
        <sz val="9"/>
        <rFont val="Arial CE"/>
        <family val="2"/>
      </rPr>
      <t xml:space="preserve"> </t>
    </r>
    <r>
      <rPr>
        <b/>
        <sz val="11"/>
        <rFont val="Arial CE"/>
        <family val="2"/>
      </rPr>
      <t>2018</t>
    </r>
  </si>
  <si>
    <r>
      <t>Předpokl. nedočerpané prostředky</t>
    </r>
    <r>
      <rPr>
        <b/>
        <sz val="10"/>
        <rFont val="Arial CE"/>
        <family val="2"/>
      </rPr>
      <t xml:space="preserve"> </t>
    </r>
    <r>
      <rPr>
        <b/>
        <sz val="11"/>
        <rFont val="Arial CE"/>
        <family val="2"/>
      </rPr>
      <t>r.2017</t>
    </r>
  </si>
  <si>
    <t>Rek. vod. a kanalizace na ul. Čs. legií a nám. Msgre Šrámka</t>
  </si>
  <si>
    <t>Rek. vod. a kanal. ul. Českobratrská a Sadová a Úprava povrchů ul. Českobratrská v úseku Nádražní-Sokolská třída, č.1-ul.Českobratrská</t>
  </si>
  <si>
    <t>Posílení vodovodu ul. Na Rovince, DN 300</t>
  </si>
  <si>
    <t>Rek. vod. a kanal. ul. Českobratrská a Sadová a Úprava povrchů ul. Českobratrská v úseku Nádražní-Sokolská třída, č.2-ul.Sadová</t>
  </si>
  <si>
    <t>Rekonstrukce vodovodu Přemyšov-Poruba</t>
  </si>
  <si>
    <t>Rek. kanalizace ul. Cihelní</t>
  </si>
  <si>
    <t>Petřkovice - knalizační stoky, odkanalizování obce - část B - II. a III. etapa</t>
  </si>
  <si>
    <t>Dostavba kanalizace v ul. Chrobákova</t>
  </si>
  <si>
    <t xml:space="preserve">Rekonstrukce kanalizace ul. Výstavní </t>
  </si>
  <si>
    <t>Odkanal. ulic K Odře a Smrčkova vč. komunikace</t>
  </si>
  <si>
    <t>Odkanal. lokality Na Pastvinách</t>
  </si>
  <si>
    <t>PŘÍLOHA D - Fond pro rozvoj Městské nemocnice Ostrava    §  3599</t>
  </si>
  <si>
    <t>(7)</t>
  </si>
  <si>
    <t>(11)</t>
  </si>
  <si>
    <t>(15)</t>
  </si>
  <si>
    <t>OdPa - 3599 - Ostatní činnost ve zdravotnictví</t>
  </si>
  <si>
    <t>Rekonstrukce celého chirurgického oddělení a oddělení ARO v části monobloku E2 a E4 v areálu MNO</t>
  </si>
  <si>
    <t>Energetické úspory MNO - Centrální sklad, sklad oddělení zásobování</t>
  </si>
  <si>
    <t>Energetické úspory MNO - Lékařská pohotovostní služba a autodílny MNO</t>
  </si>
  <si>
    <t>Stavební úpravy v pavilonu H2 - zřízení metabolické JIP a nové chráněné únikové cesty v pavilonu H1 a H2</t>
  </si>
  <si>
    <t>Výstavba pavilonu X a pavilonu Y</t>
  </si>
  <si>
    <t>Stavební úpravy objektu na ul. Nemocniční 947/18</t>
  </si>
  <si>
    <t>Stavební úpravy objektu na ul. Hornopolní 1169/7</t>
  </si>
  <si>
    <t>Energetické úspory LDN Radvanice</t>
  </si>
  <si>
    <t>Výměna regulačních ventilů na radiátorech v MNO</t>
  </si>
  <si>
    <t xml:space="preserve">Rekonstrukce kanalizačního řadu a rozvodů vody vč. přípojky v areálu MNO  </t>
  </si>
  <si>
    <t>PD a výměna chladících strojů s již zakázanými náplněmi R22 (4 ks) (vázáno na generel MNO)</t>
  </si>
  <si>
    <t>PD a realizace rekonstrukce VZT a rozvodů pro chirurgii</t>
  </si>
  <si>
    <t xml:space="preserve">Rekonstrukce chirurgie E4 - oprava chirurgických sálů (operačních)  </t>
  </si>
  <si>
    <t>Měřící, regulační a řídicí systém vytápění, vzduchotechniky a přípravy TUV</t>
  </si>
  <si>
    <t>Kabelové trasy VN a NN včetně koncovek a jistících a spínacích prvků v celém areálu MNO</t>
  </si>
  <si>
    <t>Rekonstrukce IT infrastruktury II. etapa</t>
  </si>
  <si>
    <t xml:space="preserve">Rekonstrukce tepelného hospodářství a objektů s tím souvisejících (energoganál, VS) </t>
  </si>
  <si>
    <t xml:space="preserve">Dispečink - Výstavba nového tech.disp., včetně vybavení pro dispečery </t>
  </si>
  <si>
    <t xml:space="preserve">MOP
RAB
</t>
  </si>
  <si>
    <t>Zdroj nepřerušovaného napájení – UPS</t>
  </si>
  <si>
    <t xml:space="preserve">Revitalizace spojovovacích mostů v areálu nemocnice + oprava nosných sloupů </t>
  </si>
  <si>
    <t xml:space="preserve">Nové chlazení do 3 vzduchotechnických jednotek na Traumatologii </t>
  </si>
  <si>
    <t>Výměna ležatých rozvodů a stupaček pro média  (teplá voda, studená voda a CTV cirkul.) v obj. H,H1,H2,H3,C,F,O,HB</t>
  </si>
  <si>
    <t>Pasportizace budov areálu MNO (stavební část) v objektech A,B,C,C1,D1,D2,H,H1,H2,H3,L,O,P,HB,R,SB,T,T1,T3,T5,T7,T8,T4 a V</t>
  </si>
  <si>
    <t xml:space="preserve">Rekonstrukce osobních a nákladních výtahů </t>
  </si>
  <si>
    <t xml:space="preserve">Zateplení objektů v areálu nemocnice pav. F - RDG a rehabilitace    </t>
  </si>
  <si>
    <t xml:space="preserve">Rekonstrukce stravovacího provozu </t>
  </si>
  <si>
    <t>Rekonstrukce sociálního zázemí pavilonu H1, H2 a H3</t>
  </si>
  <si>
    <t xml:space="preserve">Výstavba sálu pro invazivní arytmologii v E4   </t>
  </si>
  <si>
    <t>Dětské lékařství - Celková rekonstrukce</t>
  </si>
  <si>
    <t xml:space="preserve">Rekonstrukce veřejného osvětlení
</t>
  </si>
  <si>
    <t xml:space="preserve">Obnova vozového parku dopravní zdravotnické služby </t>
  </si>
  <si>
    <t xml:space="preserve">Obnova vozového parku hospodářské dopravy   </t>
  </si>
  <si>
    <t xml:space="preserve">Obnova transportní techniky (vozového parku) koridorové dopravy MNO   </t>
  </si>
  <si>
    <t>Oprava komínu v plynové kotelně MNO</t>
  </si>
  <si>
    <t xml:space="preserve">Výměna oken pavilonu OKH a OKB  </t>
  </si>
  <si>
    <t>Rekonstrukce hospodářské budovy</t>
  </si>
  <si>
    <t>Rozšíření Centra hyperbarické medicíny</t>
  </si>
  <si>
    <t>Nová klimatizace pro PZS v budově Psychiatrie - PD včetně realizace</t>
  </si>
  <si>
    <t xml:space="preserve">ORL zákrokový sál H3   </t>
  </si>
  <si>
    <t xml:space="preserve">Výměna rozvodů v důsledku havárií - pro média  (teplá voda, topná voda a pára) </t>
  </si>
  <si>
    <t xml:space="preserve">Rekonstrukce chodníků a obrubníků, LDN   </t>
  </si>
  <si>
    <t xml:space="preserve">Výměna vst.dveří + stříška Hemodialýza pav. A   </t>
  </si>
  <si>
    <t xml:space="preserve">Stav. část akce na očním odd. </t>
  </si>
  <si>
    <t>Rekonstrukce areálu DRS (zahrada)</t>
  </si>
  <si>
    <t>DRS rekonstrukce interiéru</t>
  </si>
  <si>
    <t>Pavilon péče o matku a dítě</t>
  </si>
  <si>
    <t>Magnetická rezonance</t>
  </si>
  <si>
    <t>CT přístroj (výpočetní tomografie)</t>
  </si>
  <si>
    <t>Skiagrafická vyšetřovna</t>
  </si>
  <si>
    <t>Centrální sterilizace</t>
  </si>
  <si>
    <t>Anesteziologické přístroje</t>
  </si>
  <si>
    <t>Operační stoly</t>
  </si>
  <si>
    <t xml:space="preserve">Kardiotokografy </t>
  </si>
  <si>
    <t>Myčky podložních mís</t>
  </si>
  <si>
    <t>Pojízdné RTG přístroje</t>
  </si>
  <si>
    <t>Návštěvnické informační systémy</t>
  </si>
  <si>
    <t>Signalizace sestra - pacient</t>
  </si>
  <si>
    <t>Klinický informační systém</t>
  </si>
  <si>
    <t>Digitalizace a ukládání dat a aktualizace inform.syst. Microsoft Dynamics NAV</t>
  </si>
  <si>
    <t>Inform.syst. pro MNO,p.o.</t>
  </si>
  <si>
    <t>Sdílení zdr. Obr. Medicíny, zavedení služeb eHealth a podpora telemedicíny</t>
  </si>
  <si>
    <t>Kybernetická bezpečnost</t>
  </si>
  <si>
    <t>Obnova a rozšíření dat. center, virtualizační infrastruktury</t>
  </si>
  <si>
    <t xml:space="preserve">  § 3522 - C E L K E M</t>
  </si>
  <si>
    <t xml:space="preserve">MMO-odbor dopravy -Spolufin.investic s MSK - mosty ul.Výškovická </t>
  </si>
  <si>
    <t>MMO-odbor dopravy -Spolufin.investic s MSK - mosty Bazaly, II.etapa</t>
  </si>
  <si>
    <t>MMO - odbor dopravy - Zvýšení propustnosti křižovatek v Ostravě</t>
  </si>
  <si>
    <t>MMO - odbor dopravy - Inteligentní kuly - Smetanovo náměstí</t>
  </si>
  <si>
    <t>MMO - odbor dopravy - Centrum bezpečné jízdy</t>
  </si>
  <si>
    <t>MMO - odbor dopravy -Obnova vozového parku DPO</t>
  </si>
  <si>
    <t>MMO - odbor dopravy- Rekonstrukce tramvajové smyčky Hlavní nádraží</t>
  </si>
  <si>
    <t>MMO - odbor dopravy - Humanizace tramvajových tratí</t>
  </si>
  <si>
    <t>MMO - odbor dopravy - Přemístění autobusové provozovny Poruba</t>
  </si>
  <si>
    <t>MMO - odbor dopravy - Prvky zvýšení bezpečnosti veřejné dopravy</t>
  </si>
  <si>
    <t>MMO - odbor dopravy - Inteligentní plánování dynamické dopravy a optimalizace jízdních řádů</t>
  </si>
  <si>
    <t>MMO - odbor dopravy - Revitalizace městského mobiliáře - přístřešky</t>
  </si>
  <si>
    <t>ORJ 121 - Odbor kancelář primátora celkem</t>
  </si>
  <si>
    <t>MMO - odbor kancelář primátora - Spolufinancování 4 ks aut pro JSHD</t>
  </si>
  <si>
    <t>ORJ 140 - Odbor školství a sportu celkem</t>
  </si>
  <si>
    <t>MMO - odbor školství a sportu - Klíče pro budoucnost našich dětí ve školských zařízeních města Ostravy II. (projekt EU)</t>
  </si>
  <si>
    <t>MMO - odbor kultury a volnočasových aktivit - ND moravskoslezské - Rekonstrukce areálu DJM</t>
  </si>
  <si>
    <t>MMO - odbor kultury a volnočasových aktivit - Pavilon "G" Černá louka</t>
  </si>
  <si>
    <t>MMO - odbor kultury a volnočasových aktivit - Divadlo loutek Ostrava - Dokončení modernizace zvukového parku v hlavním sále (2. etepa) - digitalizace</t>
  </si>
  <si>
    <t>MMO - odbor kultury a volnočasových aktivit - Rekonstrukce šaten herců vč. chodeb DK Akord</t>
  </si>
  <si>
    <t>MMO - odbor kultury a volnočasových aktivit - Rekonstrukce letní zahrady a miniamfiteátr DK Akord</t>
  </si>
  <si>
    <t>MMO - odbor ochrany životního prostředí - Adaptační opatření</t>
  </si>
  <si>
    <t>MMO - odbor školství a sportu - Stavební úpravy Městského stadionu (usn. 1832/ZM1418/28)</t>
  </si>
  <si>
    <t>MMO - odbor školství a sportu - Stavební úpravy OSTRAVAR ARÉNY  (usn. 1832/ZM1418/28)</t>
  </si>
  <si>
    <t>MMO - odbor školství a sportu - Sportovní areál u Cementárny - II. etapa</t>
  </si>
  <si>
    <t>MMO - odbor školství a sportu - Bazaly - rekonstrukce stadionu</t>
  </si>
  <si>
    <t>MMO - odbor školství a sportu -Vzduchotechnika, reinvestice, OSTRAVAR ARÉNA</t>
  </si>
  <si>
    <t>MMO - odbor školství a sportu - Multifunkční hala Ostrava Poruba - Rekonstrukce plochých střech I.LP a výměna osvětlení I. a II. LP</t>
  </si>
  <si>
    <t>MMO - odbor školství a sportu - Realizace opatření na snížení spotřeby energie budovy OSTRAVAR ARÉNA - výměna stávajícího obložení FeAl</t>
  </si>
  <si>
    <t>MMO - odbor školství a sportu -Sportovní areál VOKD II.etapa (SAP)</t>
  </si>
  <si>
    <t>MMO - odbor školství a sportu- Sportovní areál na ul. Hrušovská</t>
  </si>
  <si>
    <t>MMO - odbor strategického rozvoje - Zavedení bikesharingu v Ostravě</t>
  </si>
  <si>
    <t>MMO - odbor strategického rozvoje - Městská lanová dráha Ostrava</t>
  </si>
  <si>
    <t>MMO - odbor strategického rozvoje - Fakulta umění a fakulta tělesné výchovy v centru města</t>
  </si>
  <si>
    <t>MMO - odbor strategického rozvoje - MSIC investice</t>
  </si>
  <si>
    <t>Nová izolace v útulku pro psy v Ostravě – Třebovicích</t>
  </si>
  <si>
    <t>Rekonstrukce a prodloužení ulice Thomayerova, Ostrava</t>
  </si>
  <si>
    <t>Prodloužená Porážková - IV. etapa</t>
  </si>
  <si>
    <t>Návrh na rozšíření komunikace na ul. Horní v místě příjezdu k terminálu Dubina</t>
  </si>
  <si>
    <t>Úprava přechodu na silnici I/58 ul. Plzeňská</t>
  </si>
  <si>
    <t>Rekonstrukce vodovodu a kanalizace ul. Českobatrská a Sadová a Úprava povrchů ul. Českobratrská v úseku Nádražní-Sokolská třída</t>
  </si>
  <si>
    <t>Komunikace a inženýrské sítě Polanka Janová</t>
  </si>
  <si>
    <t>Křižovatka ul. Plzeňská - napojení areálu střelnice</t>
  </si>
  <si>
    <t>Rekonstrukce ul. Mánesova</t>
  </si>
  <si>
    <t>Rekonstrukce ul. Hájkova</t>
  </si>
  <si>
    <t>Propojení Francouzská-Rudná</t>
  </si>
  <si>
    <t>Dešťová kanalizace ul. Jahodová</t>
  </si>
  <si>
    <t>Rek. vod. a kanal. ul. Českobratrská a Sadová a Úprava povrchů ul. Českobratrská v úseku Nádražní-Sokolská třída, č. 2 - ul. Sadová</t>
  </si>
  <si>
    <t>Odkanalizování ulic K Odře a Smrčkova vč. komunikace</t>
  </si>
  <si>
    <t>Autobusová zastávka MK ul. Karla Svobody</t>
  </si>
  <si>
    <t>Nábřeží Ostravice - lokalita Most Miloše Sýkory</t>
  </si>
  <si>
    <t>Parkoviště v Ostravě-Přívoze u tramvajové smyčky Hlučínská</t>
  </si>
  <si>
    <t>Cyklistická trasa E Hrušov - Vrbice (součást projektu "Zpřístupnění Odry a Olše")</t>
  </si>
  <si>
    <t>Lokality pro bikesharing</t>
  </si>
  <si>
    <t>Modernizace podchodu u tramvajové zastávky Důl Hlubina</t>
  </si>
  <si>
    <t>Rekonstrukce podchodu pod ul. Místeckou</t>
  </si>
  <si>
    <t>Záchytné parkoviště Kolonie Jeremenko - ul. Moravská, ul. Místecká</t>
  </si>
  <si>
    <t>Záchytné parkoviště Jeremenko - ul. Výstavní</t>
  </si>
  <si>
    <t>Propojení cyklostezek Polanka nad Odrou - Stará Bělá</t>
  </si>
  <si>
    <t>Rekonstrukce tramvajové zastávky Důl Odra</t>
  </si>
  <si>
    <t>Rekonstrukce a revitalizace Náměstí republiky</t>
  </si>
  <si>
    <t>Odvodnění pozemku cvičné louky pro hasiče ve volnočasovém centru v Ostravě Proskovicích</t>
  </si>
  <si>
    <t>Přepojování kanal. přípojek při výstavbě oddílné kanalizace</t>
  </si>
  <si>
    <t>Revitalizace okolí řeky Ostravice (Havlíčkovo nábřeží)</t>
  </si>
  <si>
    <t>Využití řek Ostravice, Odry a Opavy pro sportovní plavbu</t>
  </si>
  <si>
    <t>Dopravní hřiště ZŠ Bílovecká ve Svinově</t>
  </si>
  <si>
    <t>Rekonstrukce objektu bývalých městských jatek</t>
  </si>
  <si>
    <t>Rekonstrukce Sportovního areálu Poruba</t>
  </si>
  <si>
    <t>Městský stadion Ostrava-Vítkovice - kontinentální liga</t>
  </si>
  <si>
    <t>Areál střelnice na ul. Plzeňské v Ostravě</t>
  </si>
  <si>
    <t>Revitalizace byt. domů Syllabova 26, 28, 30, 32, 34</t>
  </si>
  <si>
    <t>Rekonstrukce objektu Husova 7</t>
  </si>
  <si>
    <t>Rekonstrukce VO - stavby se sítí NN</t>
  </si>
  <si>
    <t>Rekonstrukce VO Srbská, Jičínská</t>
  </si>
  <si>
    <t>Rekonstrukce VO oblast Plk. R. Prchaly</t>
  </si>
  <si>
    <t>Doplnění VO Požární</t>
  </si>
  <si>
    <t>Doplnění VO Drážní</t>
  </si>
  <si>
    <t>Doplnění VO Podsedliště</t>
  </si>
  <si>
    <t>Rekonstrukce VO oblast Lumírova - Charvatská</t>
  </si>
  <si>
    <t>Rekonstrukce VO oblast Lužická - Lumírova</t>
  </si>
  <si>
    <t>Rekonstrukce VO oblast Šeříkova - Na Výspě</t>
  </si>
  <si>
    <t>Rekonstrukce VO Předškolní</t>
  </si>
  <si>
    <t>Doplnění VO schodiště Urbaníkova</t>
  </si>
  <si>
    <t>Přechod pro chod. ul. Novoveská u ul. Strmá včetně nasvětlení</t>
  </si>
  <si>
    <t>Rekontrukce VO Muzejní</t>
  </si>
  <si>
    <t>Osvětlení parkovišť za bytovými domy na ulici Bílovecké v Ostravě - Svinově</t>
  </si>
  <si>
    <t>Doplnění VO ul. Podolí</t>
  </si>
  <si>
    <t>Veřejné osvětlení Krčmarských</t>
  </si>
  <si>
    <t>Veřejné osvětlení Kostelní náměstí</t>
  </si>
  <si>
    <t>Rekonstrukce VO nám. Jana Nerudy</t>
  </si>
  <si>
    <t>Rekonstrukce VO Porubská - B. Martinů</t>
  </si>
  <si>
    <t>Osvětlení přechodů pro chodce ul. Nádražní</t>
  </si>
  <si>
    <t>Rekonstrukce VO oblast Kafkova - Nemocniční</t>
  </si>
  <si>
    <t>Rekonstrukce VO Červeného kříže - Bozděchova</t>
  </si>
  <si>
    <t>Doplnění VO Karla Aksamita</t>
  </si>
  <si>
    <t>Rekonstrukce VO oblast Garbova - Sněžná</t>
  </si>
  <si>
    <t>Rekonstrukce VO oblast Slívova</t>
  </si>
  <si>
    <t>Rekonstrukce VO lesopark Bělský les</t>
  </si>
  <si>
    <t>Rekonstrukce VO oblast Petruškova</t>
  </si>
  <si>
    <t>Veřejné osvětlení Mjr. Nováka</t>
  </si>
  <si>
    <t>Veřejné osvětlení V. Košaře</t>
  </si>
  <si>
    <t>Nové Lauby</t>
  </si>
  <si>
    <t xml:space="preserve">Areál ZOO Ostrava - voliéra kondor </t>
  </si>
  <si>
    <t>Areál ZOO Ostrava - expozice Makaka lvího</t>
  </si>
  <si>
    <t>Revitalizace parku u Biskupství</t>
  </si>
  <si>
    <t>Cingrův sad</t>
  </si>
  <si>
    <t>Park U Boříka</t>
  </si>
  <si>
    <t xml:space="preserve">Revitalizace lesoparku Benátky a Hulváckého kopce </t>
  </si>
  <si>
    <t>Revitalizace Pustkoveckého údolí</t>
  </si>
  <si>
    <t>PUS
POR</t>
  </si>
  <si>
    <t>Domov Magnolie - vzduchotechniky - rekonstrukce</t>
  </si>
  <si>
    <t>Domov Korýtko</t>
  </si>
  <si>
    <t xml:space="preserve">Domov Sluníčko - rekonstrukce zdroje energie </t>
  </si>
  <si>
    <t>Solární systém pro přípravu teplé vody pro Domov Kamenec</t>
  </si>
  <si>
    <t>Transformace domova Barevný svět II.</t>
  </si>
  <si>
    <t>Transformace domova Na Liščině II.</t>
  </si>
  <si>
    <t>Domov Korýtko - rekonstrukce ležatých rozvodů SV + TUV</t>
  </si>
  <si>
    <t>Domov IRIS - rekonstrukce ležatých rozvodů SV + TUV</t>
  </si>
  <si>
    <t>Domov Korýtko - rekonstrukce výměníkové stanice</t>
  </si>
  <si>
    <t>Domovy IRIS a Kamenec - přechod NN na VN</t>
  </si>
  <si>
    <t>SLO
MHH</t>
  </si>
  <si>
    <t>Revitalizace zahrady Armády spásy</t>
  </si>
  <si>
    <t>Městečko bezpečí</t>
  </si>
  <si>
    <t>Nová radnice - vnitřní rozvody - rekonstrukce</t>
  </si>
  <si>
    <t>Fond pro rozvoj Městské nemocnice Ostrava (viz příloha D)</t>
  </si>
  <si>
    <t>ORJ 121 - odbor kancelář primátora</t>
  </si>
  <si>
    <t>Renovace památníku a přilehlých ploch - MO Slezská Ostrava</t>
  </si>
  <si>
    <t>Fond pro rozvoj Městské nemocnice Ostrava (§3599) - převod nedočerpaných prostředků r. 2017</t>
  </si>
  <si>
    <t>Rezerva pro strategické investice - převod nedočerpaných prostředků r. 2017</t>
  </si>
  <si>
    <t>Rezerva pro strategické investice</t>
  </si>
  <si>
    <t>Jiné spolufinancování</t>
  </si>
  <si>
    <t>MMO - odbor kultury a volnočasových aktivit - Fond pro koncertní halu</t>
  </si>
  <si>
    <t>MMO - odbor sociálních věcí, zdravotnictví a vzdělanosti - Transformace pobytových služeb Čtyřlístek 2b.etapa</t>
  </si>
  <si>
    <t>-nedočerpané prostředky odboru kultury a volnočasových aktivit - Fond pro koncertní halu</t>
  </si>
  <si>
    <t>ORJ 170 - Odbor sociálních věcí,zdravotnictví  a vzdělanosti celkem</t>
  </si>
  <si>
    <t>MMO - odbor sociálních věcí,zdravotnictví a vzdělanosti- Fond pro rozvoj Městské nemocnice Ostrava (viz příloha D)</t>
  </si>
  <si>
    <t>ORJ 170 - odbor sociálních věcí, zdravotnictví a vzdělanosti -zdrav. oblast</t>
  </si>
  <si>
    <t>MMO - odbor ochrany životního prostředí - Expozice pro gibony a kopytníky</t>
  </si>
  <si>
    <t>ORJ 140 - odbor školství a sportu</t>
  </si>
  <si>
    <r>
      <rPr>
        <b/>
        <sz val="28"/>
        <rFont val="Arial CE"/>
        <charset val="238"/>
      </rPr>
      <t xml:space="preserve">Kapitálový rozpočet statutárního města Ostravy pro rok 2018 </t>
    </r>
    <r>
      <rPr>
        <sz val="24"/>
        <rFont val="Arial CE"/>
        <charset val="238"/>
      </rPr>
      <t xml:space="preserve">- </t>
    </r>
    <r>
      <rPr>
        <u/>
        <sz val="24"/>
        <rFont val="Arial CE"/>
        <charset val="238"/>
      </rPr>
      <t>členění dle ORJ</t>
    </r>
  </si>
  <si>
    <t>Kapitálový rozpočet statutárního města Ostravy pro rok 2018  - členění dle ORJ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</si>
</sst>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5" x14ac:knownFonts="1">
    <font>
      <sz val="10"/>
      <name val="Arial"/>
      <family val="2"/>
    </font>
    <font>
      <sz val="10"/>
      <name val="Arial"/>
      <family val="2"/>
    </font>
    <font>
      <b/>
      <sz val="20"/>
      <name val="Arial CE"/>
      <family val="2"/>
    </font>
    <font>
      <b/>
      <sz val="2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3"/>
      <name val="Arial CE"/>
      <family val="2"/>
    </font>
    <font>
      <b/>
      <sz val="14"/>
      <name val="Arial CE"/>
      <family val="2"/>
    </font>
    <font>
      <sz val="9"/>
      <name val="Arial CE"/>
      <family val="2"/>
    </font>
    <font>
      <b/>
      <sz val="9"/>
      <name val="Arial CE"/>
      <family val="2"/>
    </font>
    <font>
      <b/>
      <sz val="10"/>
      <name val="Arial CE"/>
      <family val="2"/>
    </font>
    <font>
      <b/>
      <sz val="11"/>
      <name val="Arial CE"/>
      <family val="2"/>
    </font>
    <font>
      <b/>
      <sz val="7"/>
      <name val="Arial CE"/>
      <family val="2"/>
    </font>
    <font>
      <sz val="8"/>
      <name val="Arial CE"/>
      <family val="2"/>
    </font>
    <font>
      <b/>
      <sz val="8"/>
      <name val="Arial CE"/>
      <family val="2"/>
    </font>
    <font>
      <sz val="9"/>
      <name val="Arial"/>
      <family val="2"/>
    </font>
    <font>
      <sz val="13"/>
      <name val="Arial CE"/>
      <family val="2"/>
    </font>
    <font>
      <b/>
      <sz val="13"/>
      <name val="Arial CE"/>
      <charset val="238"/>
    </font>
    <font>
      <sz val="11"/>
      <name val="Arial"/>
      <family val="2"/>
      <charset val="238"/>
    </font>
    <font>
      <sz val="13"/>
      <name val="Arial CE"/>
      <family val="2"/>
      <charset val="238"/>
    </font>
    <font>
      <sz val="13"/>
      <color rgb="FFFF0000"/>
      <name val="Arial CE"/>
      <family val="2"/>
      <charset val="238"/>
    </font>
    <font>
      <sz val="13"/>
      <name val="Arial CE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sz val="11"/>
      <color indexed="16"/>
      <name val="Arial"/>
      <family val="2"/>
    </font>
    <font>
      <b/>
      <sz val="13"/>
      <name val="Arial CE"/>
      <family val="2"/>
      <charset val="238"/>
    </font>
    <font>
      <sz val="10"/>
      <name val="Arial CE"/>
      <family val="2"/>
    </font>
    <font>
      <sz val="11"/>
      <name val="Arial CE"/>
      <family val="2"/>
    </font>
    <font>
      <sz val="10"/>
      <color rgb="FF7030A0"/>
      <name val="Arial"/>
      <family val="2"/>
    </font>
    <font>
      <sz val="10"/>
      <color rgb="FF7030A0"/>
      <name val="Arial"/>
      <family val="2"/>
      <charset val="238"/>
    </font>
    <font>
      <sz val="11"/>
      <color rgb="FF7030A0"/>
      <name val="Arial"/>
      <family val="2"/>
    </font>
    <font>
      <sz val="11"/>
      <name val="Arial CE"/>
      <charset val="238"/>
    </font>
    <font>
      <sz val="1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Arial CE"/>
      <family val="2"/>
    </font>
    <font>
      <b/>
      <sz val="12"/>
      <name val="Arial CE"/>
      <charset val="238"/>
    </font>
    <font>
      <sz val="14"/>
      <name val="Arial CE"/>
      <charset val="238"/>
    </font>
    <font>
      <sz val="13"/>
      <color rgb="FFFF0000"/>
      <name val="Arial CE"/>
      <charset val="238"/>
    </font>
    <font>
      <b/>
      <sz val="9"/>
      <name val="Arial"/>
      <family val="2"/>
      <charset val="238"/>
    </font>
    <font>
      <b/>
      <sz val="24"/>
      <name val="Arial CE"/>
      <charset val="238"/>
    </font>
    <font>
      <b/>
      <sz val="28"/>
      <name val="Arial CE"/>
      <charset val="238"/>
    </font>
    <font>
      <sz val="24"/>
      <name val="Arial CE"/>
      <charset val="238"/>
    </font>
    <font>
      <u/>
      <sz val="24"/>
      <name val="Arial CE"/>
      <charset val="238"/>
    </font>
    <font>
      <b/>
      <sz val="18"/>
      <color indexed="53"/>
      <name val="Arial CE"/>
      <charset val="238"/>
    </font>
    <font>
      <sz val="18"/>
      <color indexed="53"/>
      <name val="Arial CE"/>
      <charset val="238"/>
    </font>
    <font>
      <b/>
      <sz val="14"/>
      <color rgb="FFFF0000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sz val="14"/>
      <color rgb="FFFF0000"/>
      <name val="Arial CE"/>
      <charset val="238"/>
    </font>
    <font>
      <b/>
      <sz val="12"/>
      <name val="Arial CE"/>
      <family val="2"/>
    </font>
    <font>
      <b/>
      <sz val="11"/>
      <color indexed="8"/>
      <name val="Arial CE"/>
      <family val="2"/>
    </font>
    <font>
      <b/>
      <sz val="9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 CE"/>
      <family val="2"/>
    </font>
    <font>
      <b/>
      <sz val="16"/>
      <name val="Arial CE"/>
      <charset val="238"/>
    </font>
    <font>
      <sz val="12"/>
      <color rgb="FFFF0000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3"/>
      <color rgb="FFFF0000"/>
      <name val="Arial CE"/>
      <family val="2"/>
    </font>
    <font>
      <sz val="12"/>
      <color rgb="FFFF0000"/>
      <name val="Arial CE"/>
      <family val="2"/>
    </font>
    <font>
      <b/>
      <sz val="13"/>
      <color rgb="FFFF0000"/>
      <name val="Arial CE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indexed="50"/>
        <bgColor indexed="51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31"/>
      </patternFill>
    </fill>
    <fill>
      <patternFill patternType="solid">
        <fgColor rgb="FFFF006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41"/>
      </patternFill>
    </fill>
    <fill>
      <patternFill patternType="solid">
        <fgColor rgb="FFFFC000"/>
        <bgColor indexed="31"/>
      </patternFill>
    </fill>
    <fill>
      <patternFill patternType="solid">
        <fgColor theme="0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rgb="FFFF0066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14"/>
        <bgColor indexed="33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13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4"/>
        <bgColor indexed="13"/>
      </patternFill>
    </fill>
  </fills>
  <borders count="30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37"/>
      </right>
      <top/>
      <bottom style="thin">
        <color indexed="8"/>
      </bottom>
      <diagonal/>
    </border>
    <border>
      <left style="hair">
        <color indexed="37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37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37"/>
      </right>
      <top style="thin">
        <color indexed="8"/>
      </top>
      <bottom style="thin">
        <color indexed="8"/>
      </bottom>
      <diagonal/>
    </border>
    <border>
      <left style="hair">
        <color indexed="37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37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hair">
        <color indexed="37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hair">
        <color indexed="16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2" fillId="0" borderId="0"/>
    <xf numFmtId="0" fontId="1" fillId="0" borderId="0"/>
    <xf numFmtId="0" fontId="27" fillId="0" borderId="0"/>
    <xf numFmtId="0" fontId="32" fillId="0" borderId="0"/>
  </cellStyleXfs>
  <cellXfs count="143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8" fillId="2" borderId="1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3" fontId="9" fillId="0" borderId="0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/>
    <xf numFmtId="0" fontId="8" fillId="3" borderId="3" xfId="0" applyFont="1" applyFill="1" applyBorder="1"/>
    <xf numFmtId="3" fontId="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Fill="1" applyAlignment="1">
      <alignment horizontal="left" vertical="center"/>
    </xf>
    <xf numFmtId="0" fontId="10" fillId="4" borderId="2" xfId="0" applyFont="1" applyFill="1" applyBorder="1"/>
    <xf numFmtId="0" fontId="7" fillId="0" borderId="0" xfId="0" applyFont="1"/>
    <xf numFmtId="0" fontId="0" fillId="0" borderId="0" xfId="0" applyAlignment="1"/>
    <xf numFmtId="3" fontId="0" fillId="0" borderId="0" xfId="0" applyNumberFormat="1" applyFill="1" applyAlignment="1">
      <alignment horizontal="right"/>
    </xf>
    <xf numFmtId="3" fontId="0" fillId="0" borderId="0" xfId="0" applyNumberFormat="1"/>
    <xf numFmtId="3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3" fillId="0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0" fillId="0" borderId="2" xfId="0" applyBorder="1"/>
    <xf numFmtId="3" fontId="18" fillId="0" borderId="0" xfId="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3" fontId="21" fillId="5" borderId="30" xfId="0" applyNumberFormat="1" applyFont="1" applyFill="1" applyBorder="1" applyAlignment="1">
      <alignment horizontal="right"/>
    </xf>
    <xf numFmtId="3" fontId="21" fillId="5" borderId="31" xfId="0" applyNumberFormat="1" applyFont="1" applyFill="1" applyBorder="1" applyAlignment="1">
      <alignment horizontal="right"/>
    </xf>
    <xf numFmtId="3" fontId="21" fillId="6" borderId="34" xfId="0" applyNumberFormat="1" applyFont="1" applyFill="1" applyBorder="1" applyAlignment="1">
      <alignment horizontal="right"/>
    </xf>
    <xf numFmtId="3" fontId="21" fillId="6" borderId="31" xfId="0" applyNumberFormat="1" applyFont="1" applyFill="1" applyBorder="1" applyAlignment="1">
      <alignment horizontal="right"/>
    </xf>
    <xf numFmtId="3" fontId="11" fillId="2" borderId="36" xfId="0" applyNumberFormat="1" applyFont="1" applyFill="1" applyBorder="1" applyAlignment="1"/>
    <xf numFmtId="3" fontId="11" fillId="2" borderId="37" xfId="0" applyNumberFormat="1" applyFont="1" applyFill="1" applyBorder="1" applyAlignment="1"/>
    <xf numFmtId="3" fontId="11" fillId="2" borderId="38" xfId="0" applyNumberFormat="1" applyFont="1" applyFill="1" applyBorder="1" applyAlignment="1"/>
    <xf numFmtId="0" fontId="20" fillId="10" borderId="39" xfId="0" applyFont="1" applyFill="1" applyBorder="1"/>
    <xf numFmtId="0" fontId="20" fillId="11" borderId="40" xfId="0" applyFont="1" applyFill="1" applyBorder="1"/>
    <xf numFmtId="3" fontId="21" fillId="0" borderId="43" xfId="0" applyNumberFormat="1" applyFont="1" applyBorder="1" applyAlignment="1">
      <alignment horizontal="right"/>
    </xf>
    <xf numFmtId="3" fontId="21" fillId="5" borderId="45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4" fillId="0" borderId="41" xfId="0" applyNumberFormat="1" applyFont="1" applyBorder="1" applyAlignment="1">
      <alignment horizontal="right"/>
    </xf>
    <xf numFmtId="0" fontId="8" fillId="14" borderId="43" xfId="0" applyFont="1" applyFill="1" applyBorder="1"/>
    <xf numFmtId="3" fontId="21" fillId="0" borderId="40" xfId="0" applyNumberFormat="1" applyFont="1" applyBorder="1" applyAlignment="1">
      <alignment horizontal="right"/>
    </xf>
    <xf numFmtId="0" fontId="8" fillId="0" borderId="43" xfId="0" applyFont="1" applyFill="1" applyBorder="1"/>
    <xf numFmtId="0" fontId="27" fillId="0" borderId="50" xfId="0" applyFont="1" applyBorder="1"/>
    <xf numFmtId="3" fontId="21" fillId="0" borderId="51" xfId="0" applyNumberFormat="1" applyFont="1" applyBorder="1" applyAlignment="1">
      <alignment horizontal="right"/>
    </xf>
    <xf numFmtId="3" fontId="21" fillId="5" borderId="51" xfId="0" applyNumberFormat="1" applyFont="1" applyFill="1" applyBorder="1" applyAlignment="1">
      <alignment horizontal="right"/>
    </xf>
    <xf numFmtId="0" fontId="20" fillId="7" borderId="14" xfId="0" applyFont="1" applyFill="1" applyBorder="1"/>
    <xf numFmtId="0" fontId="0" fillId="0" borderId="59" xfId="0" applyFont="1" applyBorder="1"/>
    <xf numFmtId="0" fontId="20" fillId="11" borderId="65" xfId="0" applyFont="1" applyFill="1" applyBorder="1"/>
    <xf numFmtId="0" fontId="27" fillId="0" borderId="0" xfId="0" applyFont="1" applyBorder="1"/>
    <xf numFmtId="0" fontId="20" fillId="16" borderId="67" xfId="0" applyFont="1" applyFill="1" applyBorder="1"/>
    <xf numFmtId="3" fontId="24" fillId="6" borderId="45" xfId="0" applyNumberFormat="1" applyFont="1" applyFill="1" applyBorder="1" applyAlignment="1"/>
    <xf numFmtId="3" fontId="24" fillId="0" borderId="2" xfId="0" applyNumberFormat="1" applyFont="1" applyFill="1" applyBorder="1" applyAlignment="1"/>
    <xf numFmtId="3" fontId="24" fillId="0" borderId="43" xfId="0" applyNumberFormat="1" applyFont="1" applyFill="1" applyBorder="1" applyAlignment="1"/>
    <xf numFmtId="0" fontId="27" fillId="0" borderId="59" xfId="0" applyFont="1" applyBorder="1"/>
    <xf numFmtId="0" fontId="20" fillId="16" borderId="14" xfId="0" applyFont="1" applyFill="1" applyBorder="1"/>
    <xf numFmtId="0" fontId="20" fillId="10" borderId="2" xfId="0" applyFont="1" applyFill="1" applyBorder="1"/>
    <xf numFmtId="3" fontId="21" fillId="0" borderId="41" xfId="0" applyNumberFormat="1" applyFont="1" applyBorder="1" applyAlignment="1">
      <alignment horizontal="right"/>
    </xf>
    <xf numFmtId="3" fontId="21" fillId="5" borderId="41" xfId="0" applyNumberFormat="1" applyFont="1" applyFill="1" applyBorder="1" applyAlignment="1">
      <alignment horizontal="right"/>
    </xf>
    <xf numFmtId="3" fontId="21" fillId="5" borderId="76" xfId="0" applyNumberFormat="1" applyFont="1" applyFill="1" applyBorder="1" applyAlignment="1">
      <alignment horizontal="right"/>
    </xf>
    <xf numFmtId="3" fontId="22" fillId="5" borderId="77" xfId="0" applyNumberFormat="1" applyFont="1" applyFill="1" applyBorder="1" applyAlignment="1">
      <alignment horizontal="right"/>
    </xf>
    <xf numFmtId="3" fontId="26" fillId="12" borderId="76" xfId="0" applyNumberFormat="1" applyFont="1" applyFill="1" applyBorder="1" applyAlignment="1">
      <alignment horizontal="right"/>
    </xf>
    <xf numFmtId="3" fontId="24" fillId="0" borderId="77" xfId="0" applyNumberFormat="1" applyFont="1" applyBorder="1" applyAlignment="1">
      <alignment horizontal="right"/>
    </xf>
    <xf numFmtId="3" fontId="24" fillId="12" borderId="76" xfId="0" applyNumberFormat="1" applyFont="1" applyFill="1" applyBorder="1" applyAlignment="1">
      <alignment horizontal="right"/>
    </xf>
    <xf numFmtId="0" fontId="0" fillId="0" borderId="0" xfId="0" applyFill="1" applyBorder="1"/>
    <xf numFmtId="3" fontId="0" fillId="0" borderId="0" xfId="0" applyNumberFormat="1" applyFill="1" applyBorder="1"/>
    <xf numFmtId="0" fontId="20" fillId="11" borderId="81" xfId="0" applyFont="1" applyFill="1" applyBorder="1"/>
    <xf numFmtId="0" fontId="13" fillId="0" borderId="83" xfId="0" applyFont="1" applyBorder="1" applyAlignment="1">
      <alignment horizontal="center"/>
    </xf>
    <xf numFmtId="0" fontId="20" fillId="10" borderId="40" xfId="0" applyFont="1" applyFill="1" applyBorder="1"/>
    <xf numFmtId="0" fontId="30" fillId="0" borderId="0" xfId="0" applyFont="1"/>
    <xf numFmtId="0" fontId="20" fillId="18" borderId="1" xfId="0" applyFont="1" applyFill="1" applyBorder="1"/>
    <xf numFmtId="0" fontId="8" fillId="14" borderId="90" xfId="0" applyFont="1" applyFill="1" applyBorder="1"/>
    <xf numFmtId="0" fontId="13" fillId="0" borderId="91" xfId="0" applyFont="1" applyBorder="1" applyAlignment="1">
      <alignment horizontal="center"/>
    </xf>
    <xf numFmtId="0" fontId="13" fillId="0" borderId="92" xfId="0" applyFont="1" applyBorder="1" applyAlignment="1">
      <alignment horizontal="center"/>
    </xf>
    <xf numFmtId="3" fontId="21" fillId="0" borderId="90" xfId="0" applyNumberFormat="1" applyFont="1" applyBorder="1" applyAlignment="1">
      <alignment horizontal="right"/>
    </xf>
    <xf numFmtId="3" fontId="21" fillId="5" borderId="90" xfId="0" applyNumberFormat="1" applyFont="1" applyFill="1" applyBorder="1" applyAlignment="1">
      <alignment horizontal="right"/>
    </xf>
    <xf numFmtId="3" fontId="21" fillId="5" borderId="94" xfId="0" applyNumberFormat="1" applyFont="1" applyFill="1" applyBorder="1" applyAlignment="1">
      <alignment horizontal="right"/>
    </xf>
    <xf numFmtId="3" fontId="21" fillId="6" borderId="91" xfId="0" applyNumberFormat="1" applyFont="1" applyFill="1" applyBorder="1" applyAlignment="1">
      <alignment horizontal="right"/>
    </xf>
    <xf numFmtId="3" fontId="21" fillId="6" borderId="94" xfId="0" applyNumberFormat="1" applyFont="1" applyFill="1" applyBorder="1" applyAlignment="1">
      <alignment horizontal="right"/>
    </xf>
    <xf numFmtId="3" fontId="21" fillId="0" borderId="100" xfId="0" applyNumberFormat="1" applyFont="1" applyBorder="1" applyAlignment="1">
      <alignment horizontal="right"/>
    </xf>
    <xf numFmtId="3" fontId="21" fillId="5" borderId="99" xfId="0" applyNumberFormat="1" applyFont="1" applyFill="1" applyBorder="1" applyAlignment="1">
      <alignment horizontal="right"/>
    </xf>
    <xf numFmtId="3" fontId="21" fillId="0" borderId="97" xfId="0" applyNumberFormat="1" applyFont="1" applyBorder="1" applyAlignment="1">
      <alignment horizontal="right"/>
    </xf>
    <xf numFmtId="3" fontId="21" fillId="6" borderId="96" xfId="0" applyNumberFormat="1" applyFont="1" applyFill="1" applyBorder="1" applyAlignment="1">
      <alignment horizontal="right"/>
    </xf>
    <xf numFmtId="3" fontId="21" fillId="0" borderId="98" xfId="0" applyNumberFormat="1" applyFont="1" applyBorder="1" applyAlignment="1">
      <alignment horizontal="right"/>
    </xf>
    <xf numFmtId="3" fontId="21" fillId="6" borderId="99" xfId="0" applyNumberFormat="1" applyFont="1" applyFill="1" applyBorder="1" applyAlignment="1">
      <alignment horizontal="right"/>
    </xf>
    <xf numFmtId="0" fontId="8" fillId="14" borderId="68" xfId="0" applyFont="1" applyFill="1" applyBorder="1"/>
    <xf numFmtId="0" fontId="0" fillId="0" borderId="73" xfId="0" applyFont="1" applyBorder="1"/>
    <xf numFmtId="3" fontId="21" fillId="5" borderId="105" xfId="0" applyNumberFormat="1" applyFont="1" applyFill="1" applyBorder="1" applyAlignment="1">
      <alignment horizontal="right"/>
    </xf>
    <xf numFmtId="3" fontId="21" fillId="6" borderId="102" xfId="0" applyNumberFormat="1" applyFont="1" applyFill="1" applyBorder="1" applyAlignment="1">
      <alignment horizontal="right"/>
    </xf>
    <xf numFmtId="3" fontId="21" fillId="6" borderId="105" xfId="0" applyNumberFormat="1" applyFont="1" applyFill="1" applyBorder="1" applyAlignment="1">
      <alignment horizontal="right"/>
    </xf>
    <xf numFmtId="0" fontId="20" fillId="19" borderId="108" xfId="0" applyFont="1" applyFill="1" applyBorder="1"/>
    <xf numFmtId="3" fontId="24" fillId="0" borderId="112" xfId="0" applyNumberFormat="1" applyFont="1" applyFill="1" applyBorder="1" applyAlignment="1"/>
    <xf numFmtId="3" fontId="24" fillId="5" borderId="53" xfId="0" applyNumberFormat="1" applyFont="1" applyFill="1" applyBorder="1" applyAlignment="1"/>
    <xf numFmtId="3" fontId="24" fillId="0" borderId="3" xfId="0" applyNumberFormat="1" applyFont="1" applyFill="1" applyBorder="1" applyAlignment="1"/>
    <xf numFmtId="3" fontId="24" fillId="6" borderId="53" xfId="0" applyNumberFormat="1" applyFont="1" applyFill="1" applyBorder="1" applyAlignment="1"/>
    <xf numFmtId="0" fontId="20" fillId="20" borderId="1" xfId="0" applyFont="1" applyFill="1" applyBorder="1"/>
    <xf numFmtId="0" fontId="8" fillId="0" borderId="30" xfId="0" applyFont="1" applyBorder="1" applyAlignment="1">
      <alignment horizontal="left" wrapText="1"/>
    </xf>
    <xf numFmtId="0" fontId="13" fillId="0" borderId="34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3" fontId="22" fillId="5" borderId="33" xfId="0" applyNumberFormat="1" applyFont="1" applyFill="1" applyBorder="1" applyAlignment="1">
      <alignment horizontal="right"/>
    </xf>
    <xf numFmtId="3" fontId="21" fillId="17" borderId="32" xfId="0" applyNumberFormat="1" applyFont="1" applyFill="1" applyBorder="1" applyAlignment="1">
      <alignment horizontal="right"/>
    </xf>
    <xf numFmtId="3" fontId="21" fillId="17" borderId="33" xfId="0" applyNumberFormat="1" applyFont="1" applyFill="1" applyBorder="1" applyAlignment="1">
      <alignment horizontal="right"/>
    </xf>
    <xf numFmtId="3" fontId="21" fillId="17" borderId="35" xfId="0" applyNumberFormat="1" applyFont="1" applyFill="1" applyBorder="1" applyAlignment="1">
      <alignment horizontal="right"/>
    </xf>
    <xf numFmtId="3" fontId="21" fillId="17" borderId="114" xfId="0" applyNumberFormat="1" applyFont="1" applyFill="1" applyBorder="1" applyAlignment="1">
      <alignment horizontal="right"/>
    </xf>
    <xf numFmtId="0" fontId="20" fillId="7" borderId="20" xfId="0" applyFont="1" applyFill="1" applyBorder="1"/>
    <xf numFmtId="0" fontId="20" fillId="18" borderId="3" xfId="0" applyFont="1" applyFill="1" applyBorder="1"/>
    <xf numFmtId="0" fontId="20" fillId="7" borderId="40" xfId="0" applyFont="1" applyFill="1" applyBorder="1"/>
    <xf numFmtId="0" fontId="13" fillId="0" borderId="2" xfId="0" applyFont="1" applyBorder="1" applyAlignment="1">
      <alignment horizontal="center"/>
    </xf>
    <xf numFmtId="0" fontId="20" fillId="21" borderId="62" xfId="0" applyFont="1" applyFill="1" applyBorder="1"/>
    <xf numFmtId="0" fontId="8" fillId="21" borderId="60" xfId="0" applyFont="1" applyFill="1" applyBorder="1"/>
    <xf numFmtId="0" fontId="8" fillId="0" borderId="60" xfId="0" applyFont="1" applyBorder="1" applyAlignment="1">
      <alignment wrapText="1"/>
    </xf>
    <xf numFmtId="0" fontId="13" fillId="0" borderId="63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115" xfId="0" applyFont="1" applyBorder="1" applyAlignment="1">
      <alignment horizontal="center"/>
    </xf>
    <xf numFmtId="3" fontId="21" fillId="0" borderId="60" xfId="0" applyNumberFormat="1" applyFont="1" applyFill="1" applyBorder="1" applyAlignment="1"/>
    <xf numFmtId="3" fontId="21" fillId="0" borderId="116" xfId="0" applyNumberFormat="1" applyFont="1" applyFill="1" applyBorder="1" applyAlignment="1"/>
    <xf numFmtId="3" fontId="21" fillId="0" borderId="62" xfId="0" applyNumberFormat="1" applyFont="1" applyFill="1" applyBorder="1" applyAlignment="1"/>
    <xf numFmtId="3" fontId="21" fillId="22" borderId="84" xfId="0" applyNumberFormat="1" applyFont="1" applyFill="1" applyBorder="1" applyAlignment="1"/>
    <xf numFmtId="3" fontId="21" fillId="22" borderId="116" xfId="0" applyNumberFormat="1" applyFont="1" applyFill="1" applyBorder="1" applyAlignment="1"/>
    <xf numFmtId="3" fontId="22" fillId="22" borderId="64" xfId="0" applyNumberFormat="1" applyFont="1" applyFill="1" applyBorder="1" applyAlignment="1"/>
    <xf numFmtId="3" fontId="21" fillId="0" borderId="64" xfId="0" applyNumberFormat="1" applyFont="1" applyFill="1" applyBorder="1" applyAlignment="1"/>
    <xf numFmtId="3" fontId="21" fillId="12" borderId="63" xfId="0" applyNumberFormat="1" applyFont="1" applyFill="1" applyBorder="1" applyAlignment="1"/>
    <xf numFmtId="3" fontId="21" fillId="0" borderId="115" xfId="0" applyNumberFormat="1" applyFont="1" applyFill="1" applyBorder="1" applyAlignment="1"/>
    <xf numFmtId="3" fontId="21" fillId="12" borderId="116" xfId="0" applyNumberFormat="1" applyFont="1" applyFill="1" applyBorder="1" applyAlignment="1"/>
    <xf numFmtId="3" fontId="21" fillId="0" borderId="61" xfId="0" applyNumberFormat="1" applyFont="1" applyFill="1" applyBorder="1" applyAlignment="1"/>
    <xf numFmtId="0" fontId="20" fillId="21" borderId="40" xfId="0" applyFont="1" applyFill="1" applyBorder="1"/>
    <xf numFmtId="0" fontId="13" fillId="0" borderId="89" xfId="0" applyFont="1" applyBorder="1" applyAlignment="1">
      <alignment horizontal="center"/>
    </xf>
    <xf numFmtId="0" fontId="13" fillId="0" borderId="117" xfId="0" applyFont="1" applyBorder="1" applyAlignment="1">
      <alignment horizontal="center"/>
    </xf>
    <xf numFmtId="0" fontId="13" fillId="0" borderId="118" xfId="0" applyFont="1" applyBorder="1" applyAlignment="1">
      <alignment horizontal="center"/>
    </xf>
    <xf numFmtId="0" fontId="8" fillId="4" borderId="30" xfId="0" applyFont="1" applyFill="1" applyBorder="1" applyAlignment="1">
      <alignment horizontal="left" wrapText="1"/>
    </xf>
    <xf numFmtId="3" fontId="21" fillId="17" borderId="119" xfId="0" applyNumberFormat="1" applyFont="1" applyFill="1" applyBorder="1" applyAlignment="1">
      <alignment horizontal="right"/>
    </xf>
    <xf numFmtId="3" fontId="21" fillId="5" borderId="119" xfId="0" applyNumberFormat="1" applyFont="1" applyFill="1" applyBorder="1" applyAlignment="1">
      <alignment horizontal="right"/>
    </xf>
    <xf numFmtId="3" fontId="21" fillId="17" borderId="72" xfId="0" applyNumberFormat="1" applyFont="1" applyFill="1" applyBorder="1" applyAlignment="1">
      <alignment horizontal="right"/>
    </xf>
    <xf numFmtId="3" fontId="21" fillId="17" borderId="70" xfId="0" applyNumberFormat="1" applyFont="1" applyFill="1" applyBorder="1" applyAlignment="1">
      <alignment horizontal="right"/>
    </xf>
    <xf numFmtId="3" fontId="21" fillId="17" borderId="71" xfId="0" applyNumberFormat="1" applyFont="1" applyFill="1" applyBorder="1" applyAlignment="1">
      <alignment horizontal="right"/>
    </xf>
    <xf numFmtId="0" fontId="20" fillId="19" borderId="40" xfId="0" applyFont="1" applyFill="1" applyBorder="1"/>
    <xf numFmtId="0" fontId="13" fillId="0" borderId="76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123" xfId="0" applyFont="1" applyBorder="1" applyAlignment="1">
      <alignment horizontal="center"/>
    </xf>
    <xf numFmtId="3" fontId="21" fillId="0" borderId="78" xfId="0" applyNumberFormat="1" applyFont="1" applyFill="1" applyBorder="1" applyAlignment="1"/>
    <xf numFmtId="3" fontId="21" fillId="0" borderId="79" xfId="0" applyNumberFormat="1" applyFont="1" applyFill="1" applyBorder="1" applyAlignment="1"/>
    <xf numFmtId="3" fontId="21" fillId="22" borderId="78" xfId="0" applyNumberFormat="1" applyFont="1" applyFill="1" applyBorder="1" applyAlignment="1"/>
    <xf numFmtId="3" fontId="22" fillId="22" borderId="77" xfId="0" applyNumberFormat="1" applyFont="1" applyFill="1" applyBorder="1" applyAlignment="1"/>
    <xf numFmtId="3" fontId="21" fillId="0" borderId="77" xfId="0" applyNumberFormat="1" applyFont="1" applyFill="1" applyBorder="1" applyAlignment="1"/>
    <xf numFmtId="3" fontId="21" fillId="12" borderId="76" xfId="0" applyNumberFormat="1" applyFont="1" applyFill="1" applyBorder="1" applyAlignment="1"/>
    <xf numFmtId="3" fontId="21" fillId="0" borderId="123" xfId="0" applyNumberFormat="1" applyFont="1" applyFill="1" applyBorder="1" applyAlignment="1"/>
    <xf numFmtId="3" fontId="21" fillId="12" borderId="78" xfId="0" applyNumberFormat="1" applyFont="1" applyFill="1" applyBorder="1" applyAlignment="1"/>
    <xf numFmtId="3" fontId="21" fillId="0" borderId="42" xfId="0" applyNumberFormat="1" applyFont="1" applyFill="1" applyBorder="1" applyAlignment="1"/>
    <xf numFmtId="0" fontId="34" fillId="0" borderId="0" xfId="0" applyFont="1"/>
    <xf numFmtId="0" fontId="35" fillId="0" borderId="50" xfId="0" applyFont="1" applyBorder="1"/>
    <xf numFmtId="3" fontId="21" fillId="17" borderId="124" xfId="0" applyNumberFormat="1" applyFont="1" applyFill="1" applyBorder="1" applyAlignment="1">
      <alignment horizontal="right"/>
    </xf>
    <xf numFmtId="3" fontId="21" fillId="5" borderId="124" xfId="0" applyNumberFormat="1" applyFont="1" applyFill="1" applyBorder="1" applyAlignment="1">
      <alignment horizontal="right"/>
    </xf>
    <xf numFmtId="3" fontId="21" fillId="0" borderId="2" xfId="0" applyNumberFormat="1" applyFont="1" applyFill="1" applyBorder="1" applyAlignment="1"/>
    <xf numFmtId="3" fontId="21" fillId="0" borderId="40" xfId="0" applyNumberFormat="1" applyFont="1" applyFill="1" applyBorder="1" applyAlignment="1"/>
    <xf numFmtId="3" fontId="21" fillId="0" borderId="81" xfId="0" applyNumberFormat="1" applyFont="1" applyFill="1" applyBorder="1" applyAlignment="1"/>
    <xf numFmtId="3" fontId="21" fillId="12" borderId="45" xfId="0" applyNumberFormat="1" applyFont="1" applyFill="1" applyBorder="1" applyAlignment="1"/>
    <xf numFmtId="3" fontId="21" fillId="0" borderId="46" xfId="0" applyNumberFormat="1" applyFont="1" applyFill="1" applyBorder="1" applyAlignment="1"/>
    <xf numFmtId="0" fontId="8" fillId="4" borderId="125" xfId="0" applyFont="1" applyFill="1" applyBorder="1" applyAlignment="1">
      <alignment horizontal="left" wrapText="1"/>
    </xf>
    <xf numFmtId="0" fontId="13" fillId="0" borderId="126" xfId="0" applyFont="1" applyBorder="1" applyAlignment="1">
      <alignment horizontal="center"/>
    </xf>
    <xf numFmtId="0" fontId="13" fillId="0" borderId="127" xfId="0" applyFont="1" applyBorder="1" applyAlignment="1">
      <alignment horizontal="center"/>
    </xf>
    <xf numFmtId="3" fontId="21" fillId="17" borderId="82" xfId="0" applyNumberFormat="1" applyFont="1" applyFill="1" applyBorder="1" applyAlignment="1">
      <alignment horizontal="right"/>
    </xf>
    <xf numFmtId="3" fontId="21" fillId="17" borderId="67" xfId="0" applyNumberFormat="1" applyFont="1" applyFill="1" applyBorder="1" applyAlignment="1">
      <alignment horizontal="right"/>
    </xf>
    <xf numFmtId="3" fontId="21" fillId="5" borderId="82" xfId="0" applyNumberFormat="1" applyFont="1" applyFill="1" applyBorder="1" applyAlignment="1">
      <alignment horizontal="right"/>
    </xf>
    <xf numFmtId="3" fontId="22" fillId="5" borderId="83" xfId="0" applyNumberFormat="1" applyFont="1" applyFill="1" applyBorder="1" applyAlignment="1">
      <alignment horizontal="right"/>
    </xf>
    <xf numFmtId="3" fontId="21" fillId="17" borderId="83" xfId="0" applyNumberFormat="1" applyFont="1" applyFill="1" applyBorder="1" applyAlignment="1">
      <alignment horizontal="right"/>
    </xf>
    <xf numFmtId="3" fontId="21" fillId="6" borderId="126" xfId="0" applyNumberFormat="1" applyFont="1" applyFill="1" applyBorder="1" applyAlignment="1">
      <alignment horizontal="right"/>
    </xf>
    <xf numFmtId="3" fontId="21" fillId="17" borderId="127" xfId="0" applyNumberFormat="1" applyFont="1" applyFill="1" applyBorder="1" applyAlignment="1">
      <alignment horizontal="right"/>
    </xf>
    <xf numFmtId="3" fontId="21" fillId="6" borderId="82" xfId="0" applyNumberFormat="1" applyFont="1" applyFill="1" applyBorder="1" applyAlignment="1">
      <alignment horizontal="right"/>
    </xf>
    <xf numFmtId="3" fontId="21" fillId="17" borderId="128" xfId="0" applyNumberFormat="1" applyFont="1" applyFill="1" applyBorder="1" applyAlignment="1">
      <alignment horizontal="right"/>
    </xf>
    <xf numFmtId="3" fontId="21" fillId="17" borderId="129" xfId="0" applyNumberFormat="1" applyFont="1" applyFill="1" applyBorder="1" applyAlignment="1">
      <alignment horizontal="right"/>
    </xf>
    <xf numFmtId="3" fontId="21" fillId="17" borderId="54" xfId="0" applyNumberFormat="1" applyFont="1" applyFill="1" applyBorder="1" applyAlignment="1">
      <alignment horizontal="right"/>
    </xf>
    <xf numFmtId="3" fontId="21" fillId="5" borderId="129" xfId="0" applyNumberFormat="1" applyFont="1" applyFill="1" applyBorder="1" applyAlignment="1">
      <alignment horizontal="right"/>
    </xf>
    <xf numFmtId="3" fontId="21" fillId="5" borderId="53" xfId="0" applyNumberFormat="1" applyFont="1" applyFill="1" applyBorder="1" applyAlignment="1">
      <alignment horizontal="right"/>
    </xf>
    <xf numFmtId="3" fontId="22" fillId="5" borderId="3" xfId="0" applyNumberFormat="1" applyFont="1" applyFill="1" applyBorder="1" applyAlignment="1">
      <alignment horizontal="right"/>
    </xf>
    <xf numFmtId="3" fontId="21" fillId="17" borderId="3" xfId="0" applyNumberFormat="1" applyFont="1" applyFill="1" applyBorder="1" applyAlignment="1">
      <alignment horizontal="right"/>
    </xf>
    <xf numFmtId="3" fontId="21" fillId="6" borderId="80" xfId="0" applyNumberFormat="1" applyFont="1" applyFill="1" applyBorder="1" applyAlignment="1">
      <alignment horizontal="right"/>
    </xf>
    <xf numFmtId="3" fontId="21" fillId="17" borderId="130" xfId="0" applyNumberFormat="1" applyFont="1" applyFill="1" applyBorder="1" applyAlignment="1">
      <alignment horizontal="right"/>
    </xf>
    <xf numFmtId="3" fontId="21" fillId="6" borderId="53" xfId="0" applyNumberFormat="1" applyFont="1" applyFill="1" applyBorder="1" applyAlignment="1">
      <alignment horizontal="right"/>
    </xf>
    <xf numFmtId="3" fontId="21" fillId="17" borderId="131" xfId="0" applyNumberFormat="1" applyFont="1" applyFill="1" applyBorder="1" applyAlignment="1">
      <alignment horizontal="right"/>
    </xf>
    <xf numFmtId="0" fontId="34" fillId="0" borderId="59" xfId="0" applyFont="1" applyBorder="1"/>
    <xf numFmtId="0" fontId="8" fillId="15" borderId="68" xfId="0" applyFont="1" applyFill="1" applyBorder="1" applyAlignment="1">
      <alignment horizontal="left" wrapText="1"/>
    </xf>
    <xf numFmtId="3" fontId="11" fillId="5" borderId="103" xfId="0" applyNumberFormat="1" applyFont="1" applyFill="1" applyBorder="1" applyAlignment="1">
      <alignment horizontal="right"/>
    </xf>
    <xf numFmtId="3" fontId="21" fillId="0" borderId="106" xfId="0" applyNumberFormat="1" applyFont="1" applyBorder="1" applyAlignment="1">
      <alignment horizontal="right"/>
    </xf>
    <xf numFmtId="3" fontId="21" fillId="0" borderId="103" xfId="0" applyNumberFormat="1" applyFont="1" applyBorder="1" applyAlignment="1">
      <alignment horizontal="right"/>
    </xf>
    <xf numFmtId="3" fontId="21" fillId="0" borderId="104" xfId="0" applyNumberFormat="1" applyFont="1" applyBorder="1" applyAlignment="1">
      <alignment horizontal="right"/>
    </xf>
    <xf numFmtId="0" fontId="13" fillId="0" borderId="45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20" fillId="18" borderId="27" xfId="0" applyFont="1" applyFill="1" applyBorder="1"/>
    <xf numFmtId="0" fontId="20" fillId="7" borderId="108" xfId="0" applyFont="1" applyFill="1" applyBorder="1"/>
    <xf numFmtId="0" fontId="8" fillId="8" borderId="41" xfId="0" applyFont="1" applyFill="1" applyBorder="1"/>
    <xf numFmtId="0" fontId="28" fillId="13" borderId="119" xfId="0" applyFont="1" applyFill="1" applyBorder="1" applyAlignment="1">
      <alignment horizontal="left" wrapText="1"/>
    </xf>
    <xf numFmtId="0" fontId="29" fillId="0" borderId="75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121" xfId="0" applyFont="1" applyBorder="1" applyAlignment="1">
      <alignment horizontal="center"/>
    </xf>
    <xf numFmtId="3" fontId="24" fillId="0" borderId="133" xfId="0" applyNumberFormat="1" applyFont="1" applyFill="1" applyBorder="1" applyAlignment="1"/>
    <xf numFmtId="3" fontId="24" fillId="0" borderId="75" xfId="0" applyNumberFormat="1" applyFont="1" applyFill="1" applyBorder="1" applyAlignment="1"/>
    <xf numFmtId="3" fontId="24" fillId="0" borderId="120" xfId="0" applyNumberFormat="1" applyFont="1" applyFill="1" applyBorder="1" applyAlignment="1"/>
    <xf numFmtId="3" fontId="24" fillId="5" borderId="134" xfId="0" applyNumberFormat="1" applyFont="1" applyFill="1" applyBorder="1" applyAlignment="1"/>
    <xf numFmtId="3" fontId="24" fillId="5" borderId="75" xfId="0" applyNumberFormat="1" applyFont="1" applyFill="1" applyBorder="1" applyAlignment="1"/>
    <xf numFmtId="3" fontId="22" fillId="5" borderId="7" xfId="0" applyNumberFormat="1" applyFont="1" applyFill="1" applyBorder="1" applyAlignment="1"/>
    <xf numFmtId="3" fontId="24" fillId="0" borderId="7" xfId="0" applyNumberFormat="1" applyFont="1" applyFill="1" applyBorder="1" applyAlignment="1"/>
    <xf numFmtId="3" fontId="24" fillId="0" borderId="8" xfId="0" applyNumberFormat="1" applyFont="1" applyFill="1" applyBorder="1" applyAlignment="1"/>
    <xf numFmtId="3" fontId="24" fillId="6" borderId="75" xfId="0" applyNumberFormat="1" applyFont="1" applyFill="1" applyBorder="1" applyAlignment="1"/>
    <xf numFmtId="3" fontId="24" fillId="0" borderId="122" xfId="0" applyNumberFormat="1" applyFont="1" applyFill="1" applyBorder="1" applyAlignment="1"/>
    <xf numFmtId="0" fontId="34" fillId="0" borderId="4" xfId="0" applyFont="1" applyBorder="1"/>
    <xf numFmtId="0" fontId="8" fillId="8" borderId="107" xfId="0" applyFont="1" applyFill="1" applyBorder="1"/>
    <xf numFmtId="0" fontId="23" fillId="13" borderId="72" xfId="0" applyFont="1" applyFill="1" applyBorder="1" applyAlignment="1">
      <alignment horizontal="left" vertical="center" wrapText="1"/>
    </xf>
    <xf numFmtId="0" fontId="29" fillId="0" borderId="70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71" xfId="0" applyFont="1" applyBorder="1" applyAlignment="1">
      <alignment horizontal="center"/>
    </xf>
    <xf numFmtId="3" fontId="24" fillId="0" borderId="135" xfId="0" applyNumberFormat="1" applyFont="1" applyFill="1" applyBorder="1" applyAlignment="1"/>
    <xf numFmtId="3" fontId="24" fillId="0" borderId="70" xfId="0" applyNumberFormat="1" applyFont="1" applyFill="1" applyBorder="1" applyAlignment="1"/>
    <xf numFmtId="3" fontId="24" fillId="0" borderId="111" xfId="0" applyNumberFormat="1" applyFont="1" applyFill="1" applyBorder="1" applyAlignment="1"/>
    <xf numFmtId="3" fontId="21" fillId="0" borderId="42" xfId="0" applyNumberFormat="1" applyFont="1" applyBorder="1" applyAlignment="1">
      <alignment horizontal="right"/>
    </xf>
    <xf numFmtId="0" fontId="35" fillId="0" borderId="49" xfId="0" applyFont="1" applyBorder="1"/>
    <xf numFmtId="3" fontId="11" fillId="5" borderId="97" xfId="0" applyNumberFormat="1" applyFont="1" applyFill="1" applyBorder="1" applyAlignment="1">
      <alignment horizontal="right"/>
    </xf>
    <xf numFmtId="0" fontId="20" fillId="10" borderId="138" xfId="0" applyFont="1" applyFill="1" applyBorder="1"/>
    <xf numFmtId="0" fontId="20" fillId="11" borderId="44" xfId="0" applyFont="1" applyFill="1" applyBorder="1"/>
    <xf numFmtId="0" fontId="8" fillId="18" borderId="2" xfId="0" applyFont="1" applyFill="1" applyBorder="1"/>
    <xf numFmtId="0" fontId="8" fillId="7" borderId="40" xfId="0" applyFont="1" applyFill="1" applyBorder="1"/>
    <xf numFmtId="0" fontId="36" fillId="7" borderId="40" xfId="0" applyFont="1" applyFill="1" applyBorder="1" applyAlignment="1"/>
    <xf numFmtId="0" fontId="34" fillId="0" borderId="0" xfId="0" applyFont="1" applyFill="1" applyBorder="1"/>
    <xf numFmtId="3" fontId="21" fillId="0" borderId="69" xfId="0" applyNumberFormat="1" applyFont="1" applyBorder="1" applyAlignment="1">
      <alignment horizontal="right"/>
    </xf>
    <xf numFmtId="0" fontId="14" fillId="6" borderId="147" xfId="0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3" fontId="21" fillId="6" borderId="45" xfId="0" applyNumberFormat="1" applyFont="1" applyFill="1" applyBorder="1" applyAlignment="1">
      <alignment horizontal="right"/>
    </xf>
    <xf numFmtId="3" fontId="14" fillId="6" borderId="147" xfId="0" applyNumberFormat="1" applyFont="1" applyFill="1" applyBorder="1" applyAlignment="1">
      <alignment horizontal="center" vertical="center" wrapText="1"/>
    </xf>
    <xf numFmtId="3" fontId="24" fillId="0" borderId="131" xfId="0" applyNumberFormat="1" applyFont="1" applyFill="1" applyBorder="1" applyAlignment="1"/>
    <xf numFmtId="3" fontId="18" fillId="0" borderId="29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right"/>
    </xf>
    <xf numFmtId="0" fontId="36" fillId="21" borderId="30" xfId="0" applyFont="1" applyFill="1" applyBorder="1" applyAlignment="1"/>
    <xf numFmtId="0" fontId="13" fillId="0" borderId="31" xfId="0" applyFont="1" applyBorder="1" applyAlignment="1">
      <alignment horizontal="center"/>
    </xf>
    <xf numFmtId="0" fontId="13" fillId="0" borderId="114" xfId="0" applyFont="1" applyBorder="1" applyAlignment="1">
      <alignment horizontal="center"/>
    </xf>
    <xf numFmtId="3" fontId="21" fillId="17" borderId="34" xfId="0" applyNumberFormat="1" applyFont="1" applyFill="1" applyBorder="1" applyAlignment="1">
      <alignment horizontal="right"/>
    </xf>
    <xf numFmtId="0" fontId="37" fillId="0" borderId="136" xfId="0" applyFont="1" applyBorder="1" applyAlignment="1">
      <alignment horizontal="left" wrapText="1"/>
    </xf>
    <xf numFmtId="0" fontId="37" fillId="0" borderId="137" xfId="0" applyFont="1" applyBorder="1" applyAlignment="1">
      <alignment horizontal="left" wrapText="1"/>
    </xf>
    <xf numFmtId="3" fontId="21" fillId="22" borderId="51" xfId="0" applyNumberFormat="1" applyFont="1" applyFill="1" applyBorder="1" applyAlignment="1"/>
    <xf numFmtId="3" fontId="21" fillId="22" borderId="57" xfId="0" applyNumberFormat="1" applyFont="1" applyFill="1" applyBorder="1" applyAlignment="1"/>
    <xf numFmtId="3" fontId="22" fillId="22" borderId="56" xfId="0" applyNumberFormat="1" applyFont="1" applyFill="1" applyBorder="1" applyAlignment="1"/>
    <xf numFmtId="3" fontId="21" fillId="0" borderId="56" xfId="0" applyNumberFormat="1" applyFont="1" applyFill="1" applyBorder="1" applyAlignment="1"/>
    <xf numFmtId="3" fontId="21" fillId="0" borderId="58" xfId="0" applyNumberFormat="1" applyFont="1" applyFill="1" applyBorder="1" applyAlignment="1"/>
    <xf numFmtId="3" fontId="21" fillId="12" borderId="55" xfId="0" applyNumberFormat="1" applyFont="1" applyFill="1" applyBorder="1" applyAlignment="1"/>
    <xf numFmtId="3" fontId="21" fillId="0" borderId="150" xfId="0" applyNumberFormat="1" applyFont="1" applyFill="1" applyBorder="1" applyAlignment="1"/>
    <xf numFmtId="3" fontId="21" fillId="12" borderId="57" xfId="0" applyNumberFormat="1" applyFont="1" applyFill="1" applyBorder="1" applyAlignment="1"/>
    <xf numFmtId="3" fontId="21" fillId="0" borderId="52" xfId="0" applyNumberFormat="1" applyFont="1" applyFill="1" applyBorder="1" applyAlignment="1"/>
    <xf numFmtId="0" fontId="8" fillId="15" borderId="90" xfId="0" applyFont="1" applyFill="1" applyBorder="1" applyAlignment="1">
      <alignment horizontal="left" wrapText="1"/>
    </xf>
    <xf numFmtId="0" fontId="13" fillId="0" borderId="94" xfId="0" applyFont="1" applyBorder="1" applyAlignment="1">
      <alignment horizontal="center"/>
    </xf>
    <xf numFmtId="0" fontId="13" fillId="0" borderId="139" xfId="0" applyFont="1" applyBorder="1" applyAlignment="1">
      <alignment horizontal="center"/>
    </xf>
    <xf numFmtId="3" fontId="25" fillId="0" borderId="139" xfId="0" applyNumberFormat="1" applyFont="1" applyBorder="1" applyAlignment="1">
      <alignment horizontal="right"/>
    </xf>
    <xf numFmtId="3" fontId="26" fillId="12" borderId="151" xfId="0" applyNumberFormat="1" applyFont="1" applyFill="1" applyBorder="1" applyAlignment="1">
      <alignment horizontal="right"/>
    </xf>
    <xf numFmtId="3" fontId="24" fillId="0" borderId="139" xfId="0" applyNumberFormat="1" applyFont="1" applyBorder="1" applyAlignment="1">
      <alignment horizontal="right"/>
    </xf>
    <xf numFmtId="3" fontId="24" fillId="12" borderId="152" xfId="0" applyNumberFormat="1" applyFont="1" applyFill="1" applyBorder="1" applyAlignment="1">
      <alignment horizontal="right"/>
    </xf>
    <xf numFmtId="3" fontId="24" fillId="0" borderId="90" xfId="0" applyNumberFormat="1" applyFont="1" applyBorder="1" applyAlignment="1">
      <alignment horizontal="right"/>
    </xf>
    <xf numFmtId="3" fontId="21" fillId="0" borderId="151" xfId="0" applyNumberFormat="1" applyFont="1" applyBorder="1" applyAlignment="1">
      <alignment horizontal="right"/>
    </xf>
    <xf numFmtId="3" fontId="21" fillId="0" borderId="153" xfId="0" applyNumberFormat="1" applyFont="1" applyBorder="1" applyAlignment="1">
      <alignment horizontal="right"/>
    </xf>
    <xf numFmtId="3" fontId="21" fillId="5" borderId="151" xfId="0" applyNumberFormat="1" applyFont="1" applyFill="1" applyBorder="1" applyAlignment="1">
      <alignment horizontal="right"/>
    </xf>
    <xf numFmtId="3" fontId="22" fillId="5" borderId="154" xfId="0" applyNumberFormat="1" applyFont="1" applyFill="1" applyBorder="1" applyAlignment="1">
      <alignment horizontal="right"/>
    </xf>
    <xf numFmtId="3" fontId="24" fillId="0" borderId="154" xfId="0" applyNumberFormat="1" applyFont="1" applyBorder="1" applyAlignment="1">
      <alignment horizontal="right"/>
    </xf>
    <xf numFmtId="3" fontId="24" fillId="12" borderId="151" xfId="0" applyNumberFormat="1" applyFont="1" applyFill="1" applyBorder="1" applyAlignment="1">
      <alignment horizontal="right"/>
    </xf>
    <xf numFmtId="3" fontId="24" fillId="0" borderId="155" xfId="0" applyNumberFormat="1" applyFont="1" applyBorder="1" applyAlignment="1">
      <alignment horizontal="right"/>
    </xf>
    <xf numFmtId="0" fontId="8" fillId="0" borderId="30" xfId="0" applyFont="1" applyFill="1" applyBorder="1" applyAlignment="1"/>
    <xf numFmtId="0" fontId="28" fillId="0" borderId="30" xfId="0" applyFont="1" applyBorder="1" applyAlignment="1">
      <alignment horizontal="left" wrapText="1"/>
    </xf>
    <xf numFmtId="3" fontId="21" fillId="0" borderId="132" xfId="0" applyNumberFormat="1" applyFont="1" applyFill="1" applyBorder="1" applyAlignment="1"/>
    <xf numFmtId="3" fontId="21" fillId="0" borderId="74" xfId="0" applyNumberFormat="1" applyFont="1" applyFill="1" applyBorder="1" applyAlignment="1"/>
    <xf numFmtId="3" fontId="21" fillId="0" borderId="32" xfId="0" applyNumberFormat="1" applyFont="1" applyFill="1" applyBorder="1" applyAlignment="1"/>
    <xf numFmtId="3" fontId="24" fillId="5" borderId="113" xfId="0" applyNumberFormat="1" applyFont="1" applyFill="1" applyBorder="1" applyAlignment="1"/>
    <xf numFmtId="3" fontId="22" fillId="5" borderId="3" xfId="0" applyNumberFormat="1" applyFont="1" applyFill="1" applyBorder="1" applyAlignment="1"/>
    <xf numFmtId="3" fontId="24" fillId="0" borderId="157" xfId="0" applyNumberFormat="1" applyFont="1" applyFill="1" applyBorder="1" applyAlignment="1"/>
    <xf numFmtId="0" fontId="0" fillId="0" borderId="0" xfId="0" applyFont="1" applyBorder="1"/>
    <xf numFmtId="0" fontId="13" fillId="0" borderId="159" xfId="0" applyFont="1" applyBorder="1" applyAlignment="1">
      <alignment horizontal="center"/>
    </xf>
    <xf numFmtId="0" fontId="13" fillId="0" borderId="160" xfId="0" applyFont="1" applyBorder="1" applyAlignment="1">
      <alignment horizontal="center"/>
    </xf>
    <xf numFmtId="0" fontId="13" fillId="0" borderId="161" xfId="0" applyFont="1" applyBorder="1" applyAlignment="1">
      <alignment horizontal="center"/>
    </xf>
    <xf numFmtId="3" fontId="21" fillId="17" borderId="162" xfId="0" applyNumberFormat="1" applyFont="1" applyFill="1" applyBorder="1" applyAlignment="1">
      <alignment horizontal="right"/>
    </xf>
    <xf numFmtId="3" fontId="21" fillId="17" borderId="163" xfId="0" applyNumberFormat="1" applyFont="1" applyFill="1" applyBorder="1" applyAlignment="1">
      <alignment horizontal="right"/>
    </xf>
    <xf numFmtId="3" fontId="21" fillId="5" borderId="162" xfId="0" applyNumberFormat="1" applyFont="1" applyFill="1" applyBorder="1" applyAlignment="1">
      <alignment horizontal="right"/>
    </xf>
    <xf numFmtId="3" fontId="22" fillId="5" borderId="160" xfId="0" applyNumberFormat="1" applyFont="1" applyFill="1" applyBorder="1" applyAlignment="1">
      <alignment horizontal="right"/>
    </xf>
    <xf numFmtId="3" fontId="21" fillId="17" borderId="160" xfId="0" applyNumberFormat="1" applyFont="1" applyFill="1" applyBorder="1" applyAlignment="1">
      <alignment horizontal="right"/>
    </xf>
    <xf numFmtId="3" fontId="21" fillId="6" borderId="159" xfId="0" applyNumberFormat="1" applyFont="1" applyFill="1" applyBorder="1" applyAlignment="1">
      <alignment horizontal="right"/>
    </xf>
    <xf numFmtId="3" fontId="21" fillId="17" borderId="161" xfId="0" applyNumberFormat="1" applyFont="1" applyFill="1" applyBorder="1" applyAlignment="1">
      <alignment horizontal="right"/>
    </xf>
    <xf numFmtId="3" fontId="21" fillId="6" borderId="162" xfId="0" applyNumberFormat="1" applyFont="1" applyFill="1" applyBorder="1" applyAlignment="1">
      <alignment horizontal="right"/>
    </xf>
    <xf numFmtId="3" fontId="21" fillId="17" borderId="46" xfId="0" applyNumberFormat="1" applyFont="1" applyFill="1" applyBorder="1" applyAlignment="1">
      <alignment horizontal="right"/>
    </xf>
    <xf numFmtId="0" fontId="0" fillId="0" borderId="0" xfId="0" applyBorder="1"/>
    <xf numFmtId="3" fontId="21" fillId="5" borderId="164" xfId="0" applyNumberFormat="1" applyFont="1" applyFill="1" applyBorder="1" applyAlignment="1">
      <alignment horizontal="right"/>
    </xf>
    <xf numFmtId="3" fontId="22" fillId="5" borderId="47" xfId="0" applyNumberFormat="1" applyFont="1" applyFill="1" applyBorder="1" applyAlignment="1">
      <alignment horizontal="right"/>
    </xf>
    <xf numFmtId="3" fontId="21" fillId="6" borderId="165" xfId="0" applyNumberFormat="1" applyFont="1" applyFill="1" applyBorder="1" applyAlignment="1">
      <alignment horizontal="right"/>
    </xf>
    <xf numFmtId="3" fontId="21" fillId="6" borderId="164" xfId="0" applyNumberFormat="1" applyFont="1" applyFill="1" applyBorder="1" applyAlignment="1">
      <alignment horizontal="right"/>
    </xf>
    <xf numFmtId="0" fontId="8" fillId="21" borderId="51" xfId="0" applyFont="1" applyFill="1" applyBorder="1"/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3" fontId="21" fillId="0" borderId="51" xfId="0" applyNumberFormat="1" applyFont="1" applyFill="1" applyBorder="1" applyAlignment="1"/>
    <xf numFmtId="3" fontId="21" fillId="0" borderId="57" xfId="0" applyNumberFormat="1" applyFont="1" applyFill="1" applyBorder="1" applyAlignment="1"/>
    <xf numFmtId="3" fontId="21" fillId="17" borderId="51" xfId="0" applyNumberFormat="1" applyFont="1" applyFill="1" applyBorder="1" applyAlignment="1">
      <alignment horizontal="right"/>
    </xf>
    <xf numFmtId="0" fontId="20" fillId="7" borderId="161" xfId="0" applyFont="1" applyFill="1" applyBorder="1"/>
    <xf numFmtId="0" fontId="0" fillId="0" borderId="4" xfId="0" applyFont="1" applyBorder="1"/>
    <xf numFmtId="0" fontId="13" fillId="0" borderId="2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21" fillId="0" borderId="168" xfId="0" applyNumberFormat="1" applyFont="1" applyBorder="1" applyAlignment="1">
      <alignment horizontal="right"/>
    </xf>
    <xf numFmtId="3" fontId="21" fillId="0" borderId="44" xfId="0" applyNumberFormat="1" applyFont="1" applyBorder="1" applyAlignment="1">
      <alignment horizontal="right"/>
    </xf>
    <xf numFmtId="3" fontId="21" fillId="5" borderId="43" xfId="0" applyNumberFormat="1" applyFont="1" applyFill="1" applyBorder="1" applyAlignment="1">
      <alignment horizontal="right"/>
    </xf>
    <xf numFmtId="0" fontId="24" fillId="0" borderId="39" xfId="0" applyFont="1" applyBorder="1" applyAlignment="1">
      <alignment horizontal="right"/>
    </xf>
    <xf numFmtId="3" fontId="26" fillId="12" borderId="45" xfId="0" applyNumberFormat="1" applyFont="1" applyFill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3" fontId="24" fillId="0" borderId="40" xfId="0" applyNumberFormat="1" applyFont="1" applyBorder="1" applyAlignment="1">
      <alignment horizontal="right"/>
    </xf>
    <xf numFmtId="3" fontId="24" fillId="12" borderId="45" xfId="0" applyNumberFormat="1" applyFont="1" applyFill="1" applyBorder="1" applyAlignment="1">
      <alignment horizontal="right"/>
    </xf>
    <xf numFmtId="3" fontId="38" fillId="0" borderId="0" xfId="0" applyNumberFormat="1" applyFont="1" applyFill="1" applyBorder="1" applyAlignment="1"/>
    <xf numFmtId="3" fontId="26" fillId="0" borderId="0" xfId="0" applyNumberFormat="1" applyFont="1" applyFill="1" applyBorder="1" applyAlignment="1"/>
    <xf numFmtId="0" fontId="23" fillId="13" borderId="46" xfId="0" applyFont="1" applyFill="1" applyBorder="1" applyAlignment="1">
      <alignment horizontal="left" wrapText="1"/>
    </xf>
    <xf numFmtId="0" fontId="13" fillId="0" borderId="164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3" fontId="24" fillId="0" borderId="43" xfId="0" applyNumberFormat="1" applyFont="1" applyBorder="1" applyAlignment="1">
      <alignment horizontal="right"/>
    </xf>
    <xf numFmtId="0" fontId="13" fillId="0" borderId="162" xfId="0" applyFont="1" applyBorder="1" applyAlignment="1">
      <alignment horizontal="center"/>
    </xf>
    <xf numFmtId="3" fontId="21" fillId="0" borderId="162" xfId="0" applyNumberFormat="1" applyFont="1" applyBorder="1" applyAlignment="1">
      <alignment horizontal="right"/>
    </xf>
    <xf numFmtId="3" fontId="21" fillId="0" borderId="163" xfId="0" applyNumberFormat="1" applyFont="1" applyFill="1" applyBorder="1" applyAlignment="1">
      <alignment horizontal="right"/>
    </xf>
    <xf numFmtId="3" fontId="21" fillId="0" borderId="160" xfId="0" applyNumberFormat="1" applyFont="1" applyBorder="1" applyAlignment="1">
      <alignment horizontal="right"/>
    </xf>
    <xf numFmtId="3" fontId="21" fillId="0" borderId="161" xfId="0" applyNumberFormat="1" applyFont="1" applyBorder="1" applyAlignment="1">
      <alignment horizontal="right"/>
    </xf>
    <xf numFmtId="3" fontId="21" fillId="0" borderId="163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/>
    <xf numFmtId="0" fontId="4" fillId="0" borderId="0" xfId="0" applyFont="1" applyBorder="1"/>
    <xf numFmtId="0" fontId="27" fillId="0" borderId="49" xfId="0" applyFont="1" applyBorder="1"/>
    <xf numFmtId="0" fontId="39" fillId="0" borderId="0" xfId="0" applyFont="1"/>
    <xf numFmtId="0" fontId="39" fillId="0" borderId="0" xfId="0" applyFont="1" applyBorder="1"/>
    <xf numFmtId="0" fontId="39" fillId="0" borderId="50" xfId="0" applyFont="1" applyBorder="1"/>
    <xf numFmtId="0" fontId="40" fillId="0" borderId="0" xfId="0" applyFont="1"/>
    <xf numFmtId="0" fontId="13" fillId="0" borderId="5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3" fontId="21" fillId="0" borderId="169" xfId="0" applyNumberFormat="1" applyFont="1" applyBorder="1" applyAlignment="1">
      <alignment horizontal="right"/>
    </xf>
    <xf numFmtId="3" fontId="21" fillId="0" borderId="170" xfId="0" applyNumberFormat="1" applyFont="1" applyBorder="1" applyAlignment="1">
      <alignment horizontal="right"/>
    </xf>
    <xf numFmtId="3" fontId="21" fillId="5" borderId="55" xfId="0" applyNumberFormat="1" applyFont="1" applyFill="1" applyBorder="1" applyAlignment="1">
      <alignment horizontal="right"/>
    </xf>
    <xf numFmtId="3" fontId="22" fillId="5" borderId="56" xfId="0" applyNumberFormat="1" applyFont="1" applyFill="1" applyBorder="1" applyAlignment="1">
      <alignment horizontal="right"/>
    </xf>
    <xf numFmtId="3" fontId="24" fillId="0" borderId="58" xfId="0" applyNumberFormat="1" applyFont="1" applyBorder="1" applyAlignment="1">
      <alignment horizontal="right"/>
    </xf>
    <xf numFmtId="3" fontId="26" fillId="12" borderId="55" xfId="0" applyNumberFormat="1" applyFont="1" applyFill="1" applyBorder="1" applyAlignment="1">
      <alignment horizontal="right"/>
    </xf>
    <xf numFmtId="3" fontId="24" fillId="0" borderId="56" xfId="0" applyNumberFormat="1" applyFont="1" applyBorder="1" applyAlignment="1">
      <alignment horizontal="right"/>
    </xf>
    <xf numFmtId="3" fontId="24" fillId="12" borderId="55" xfId="0" applyNumberFormat="1" applyFont="1" applyFill="1" applyBorder="1" applyAlignment="1">
      <alignment horizontal="right"/>
    </xf>
    <xf numFmtId="3" fontId="24" fillId="0" borderId="51" xfId="0" applyNumberFormat="1" applyFont="1" applyBorder="1" applyAlignment="1">
      <alignment horizontal="right"/>
    </xf>
    <xf numFmtId="0" fontId="8" fillId="15" borderId="43" xfId="0" applyFont="1" applyFill="1" applyBorder="1" applyAlignment="1">
      <alignment horizontal="left" wrapText="1"/>
    </xf>
    <xf numFmtId="0" fontId="13" fillId="0" borderId="17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3" fontId="21" fillId="0" borderId="172" xfId="0" applyNumberFormat="1" applyFont="1" applyBorder="1" applyAlignment="1">
      <alignment horizontal="right"/>
    </xf>
    <xf numFmtId="3" fontId="24" fillId="0" borderId="62" xfId="0" applyNumberFormat="1" applyFont="1" applyBorder="1" applyAlignment="1">
      <alignment horizontal="right"/>
    </xf>
    <xf numFmtId="3" fontId="26" fillId="12" borderId="63" xfId="0" applyNumberFormat="1" applyFont="1" applyFill="1" applyBorder="1" applyAlignment="1">
      <alignment horizontal="right"/>
    </xf>
    <xf numFmtId="3" fontId="24" fillId="0" borderId="64" xfId="0" applyNumberFormat="1" applyFont="1" applyBorder="1" applyAlignment="1">
      <alignment horizontal="right"/>
    </xf>
    <xf numFmtId="3" fontId="24" fillId="12" borderId="63" xfId="0" applyNumberFormat="1" applyFont="1" applyFill="1" applyBorder="1" applyAlignment="1">
      <alignment horizontal="right"/>
    </xf>
    <xf numFmtId="3" fontId="24" fillId="0" borderId="60" xfId="0" applyNumberFormat="1" applyFont="1" applyBorder="1" applyAlignment="1">
      <alignment horizontal="right"/>
    </xf>
    <xf numFmtId="3" fontId="21" fillId="0" borderId="60" xfId="0" applyNumberFormat="1" applyFont="1" applyBorder="1" applyAlignment="1">
      <alignment horizontal="right"/>
    </xf>
    <xf numFmtId="3" fontId="22" fillId="5" borderId="64" xfId="0" applyNumberFormat="1" applyFont="1" applyFill="1" applyBorder="1" applyAlignment="1">
      <alignment horizontal="right"/>
    </xf>
    <xf numFmtId="0" fontId="13" fillId="0" borderId="173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3" fontId="24" fillId="0" borderId="39" xfId="0" applyNumberFormat="1" applyFont="1" applyBorder="1" applyAlignment="1">
      <alignment horizontal="right"/>
    </xf>
    <xf numFmtId="0" fontId="27" fillId="0" borderId="0" xfId="0" applyFont="1" applyFill="1" applyBorder="1"/>
    <xf numFmtId="0" fontId="0" fillId="0" borderId="0" xfId="0" applyFill="1"/>
    <xf numFmtId="0" fontId="27" fillId="0" borderId="50" xfId="0" applyFont="1" applyFill="1" applyBorder="1"/>
    <xf numFmtId="0" fontId="8" fillId="0" borderId="46" xfId="0" applyFont="1" applyFill="1" applyBorder="1" applyAlignment="1">
      <alignment horizontal="left" wrapText="1"/>
    </xf>
    <xf numFmtId="0" fontId="13" fillId="0" borderId="80" xfId="0" applyFont="1" applyBorder="1" applyAlignment="1">
      <alignment horizontal="center"/>
    </xf>
    <xf numFmtId="0" fontId="13" fillId="0" borderId="73" xfId="0" applyFont="1" applyBorder="1" applyAlignment="1">
      <alignment horizontal="center"/>
    </xf>
    <xf numFmtId="3" fontId="24" fillId="0" borderId="57" xfId="0" applyNumberFormat="1" applyFont="1" applyBorder="1" applyAlignment="1">
      <alignment horizontal="right"/>
    </xf>
    <xf numFmtId="0" fontId="13" fillId="0" borderId="82" xfId="0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3" fontId="21" fillId="0" borderId="174" xfId="0" applyNumberFormat="1" applyFont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right"/>
    </xf>
    <xf numFmtId="0" fontId="8" fillId="0" borderId="43" xfId="0" applyFont="1" applyFill="1" applyBorder="1" applyAlignment="1">
      <alignment horizontal="left" wrapText="1"/>
    </xf>
    <xf numFmtId="0" fontId="13" fillId="0" borderId="175" xfId="0" applyFont="1" applyBorder="1" applyAlignment="1">
      <alignment horizontal="center"/>
    </xf>
    <xf numFmtId="0" fontId="13" fillId="0" borderId="176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3" fontId="21" fillId="0" borderId="177" xfId="0" applyNumberFormat="1" applyFon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3" fontId="24" fillId="12" borderId="178" xfId="0" applyNumberFormat="1" applyFont="1" applyFill="1" applyBorder="1" applyAlignment="1">
      <alignment horizontal="right"/>
    </xf>
    <xf numFmtId="0" fontId="8" fillId="13" borderId="43" xfId="0" applyFont="1" applyFill="1" applyBorder="1" applyAlignment="1">
      <alignment horizontal="left" wrapText="1"/>
    </xf>
    <xf numFmtId="0" fontId="13" fillId="0" borderId="179" xfId="0" applyFont="1" applyBorder="1" applyAlignment="1">
      <alignment horizontal="center"/>
    </xf>
    <xf numFmtId="3" fontId="21" fillId="0" borderId="180" xfId="0" applyNumberFormat="1" applyFont="1" applyBorder="1" applyAlignment="1">
      <alignment horizontal="right"/>
    </xf>
    <xf numFmtId="0" fontId="8" fillId="4" borderId="51" xfId="0" applyFont="1" applyFill="1" applyBorder="1" applyAlignment="1">
      <alignment horizontal="left" wrapText="1"/>
    </xf>
    <xf numFmtId="0" fontId="13" fillId="0" borderId="96" xfId="0" applyFont="1" applyBorder="1" applyAlignment="1">
      <alignment horizontal="center"/>
    </xf>
    <xf numFmtId="0" fontId="13" fillId="0" borderId="97" xfId="0" applyFont="1" applyBorder="1" applyAlignment="1">
      <alignment horizontal="center"/>
    </xf>
    <xf numFmtId="0" fontId="13" fillId="0" borderId="98" xfId="0" applyFont="1" applyBorder="1" applyAlignment="1">
      <alignment horizontal="center"/>
    </xf>
    <xf numFmtId="3" fontId="21" fillId="0" borderId="99" xfId="0" applyNumberFormat="1" applyFont="1" applyBorder="1" applyAlignment="1">
      <alignment horizontal="right"/>
    </xf>
    <xf numFmtId="3" fontId="22" fillId="5" borderId="97" xfId="0" applyNumberFormat="1" applyFont="1" applyFill="1" applyBorder="1" applyAlignment="1">
      <alignment horizontal="right"/>
    </xf>
    <xf numFmtId="3" fontId="21" fillId="0" borderId="52" xfId="0" applyNumberFormat="1" applyFont="1" applyFill="1" applyBorder="1" applyAlignment="1">
      <alignment horizontal="right"/>
    </xf>
    <xf numFmtId="0" fontId="8" fillId="4" borderId="43" xfId="0" applyFont="1" applyFill="1" applyBorder="1" applyAlignment="1">
      <alignment horizontal="left" wrapText="1"/>
    </xf>
    <xf numFmtId="3" fontId="21" fillId="0" borderId="46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/>
    <xf numFmtId="3" fontId="21" fillId="5" borderId="84" xfId="0" applyNumberFormat="1" applyFont="1" applyFill="1" applyBorder="1" applyAlignment="1">
      <alignment horizontal="right"/>
    </xf>
    <xf numFmtId="3" fontId="21" fillId="0" borderId="47" xfId="0" applyNumberFormat="1" applyFont="1" applyFill="1" applyBorder="1" applyAlignment="1">
      <alignment horizontal="right"/>
    </xf>
    <xf numFmtId="3" fontId="21" fillId="0" borderId="48" xfId="0" applyNumberFormat="1" applyFont="1" applyFill="1" applyBorder="1" applyAlignment="1">
      <alignment horizontal="right"/>
    </xf>
    <xf numFmtId="3" fontId="21" fillId="0" borderId="166" xfId="0" applyNumberFormat="1" applyFont="1" applyFill="1" applyBorder="1" applyAlignment="1">
      <alignment horizontal="right"/>
    </xf>
    <xf numFmtId="3" fontId="21" fillId="0" borderId="158" xfId="0" applyNumberFormat="1" applyFont="1" applyFill="1" applyBorder="1" applyAlignment="1">
      <alignment horizontal="right"/>
    </xf>
    <xf numFmtId="3" fontId="21" fillId="0" borderId="162" xfId="0" applyNumberFormat="1" applyFont="1" applyFill="1" applyBorder="1" applyAlignment="1">
      <alignment horizontal="right"/>
    </xf>
    <xf numFmtId="3" fontId="21" fillId="0" borderId="160" xfId="0" applyNumberFormat="1" applyFont="1" applyFill="1" applyBorder="1" applyAlignment="1">
      <alignment horizontal="right"/>
    </xf>
    <xf numFmtId="3" fontId="21" fillId="0" borderId="161" xfId="0" applyNumberFormat="1" applyFont="1" applyFill="1" applyBorder="1" applyAlignment="1">
      <alignment horizontal="right"/>
    </xf>
    <xf numFmtId="0" fontId="20" fillId="20" borderId="3" xfId="0" applyFont="1" applyFill="1" applyBorder="1"/>
    <xf numFmtId="0" fontId="20" fillId="20" borderId="2" xfId="0" applyFont="1" applyFill="1" applyBorder="1"/>
    <xf numFmtId="3" fontId="41" fillId="5" borderId="51" xfId="0" applyNumberFormat="1" applyFont="1" applyFill="1" applyBorder="1" applyAlignment="1">
      <alignment horizontal="right"/>
    </xf>
    <xf numFmtId="3" fontId="41" fillId="5" borderId="99" xfId="0" applyNumberFormat="1" applyFont="1" applyFill="1" applyBorder="1" applyAlignment="1">
      <alignment horizontal="right"/>
    </xf>
    <xf numFmtId="3" fontId="42" fillId="5" borderId="97" xfId="0" applyNumberFormat="1" applyFont="1" applyFill="1" applyBorder="1" applyAlignment="1">
      <alignment horizontal="right"/>
    </xf>
    <xf numFmtId="3" fontId="41" fillId="0" borderId="100" xfId="0" applyNumberFormat="1" applyFont="1" applyBorder="1" applyAlignment="1">
      <alignment horizontal="right"/>
    </xf>
    <xf numFmtId="3" fontId="41" fillId="6" borderId="96" xfId="0" applyNumberFormat="1" applyFont="1" applyFill="1" applyBorder="1" applyAlignment="1">
      <alignment horizontal="right"/>
    </xf>
    <xf numFmtId="3" fontId="41" fillId="0" borderId="97" xfId="0" applyNumberFormat="1" applyFont="1" applyBorder="1" applyAlignment="1">
      <alignment horizontal="right"/>
    </xf>
    <xf numFmtId="3" fontId="41" fillId="0" borderId="98" xfId="0" applyNumberFormat="1" applyFont="1" applyBorder="1" applyAlignment="1">
      <alignment horizontal="right"/>
    </xf>
    <xf numFmtId="3" fontId="41" fillId="6" borderId="99" xfId="0" applyNumberFormat="1" applyFont="1" applyFill="1" applyBorder="1" applyAlignment="1">
      <alignment horizontal="right"/>
    </xf>
    <xf numFmtId="3" fontId="41" fillId="0" borderId="52" xfId="0" applyNumberFormat="1" applyFont="1" applyBorder="1" applyAlignment="1">
      <alignment horizontal="right"/>
    </xf>
    <xf numFmtId="3" fontId="41" fillId="0" borderId="43" xfId="0" applyNumberFormat="1" applyFont="1" applyBorder="1" applyAlignment="1">
      <alignment horizontal="right"/>
    </xf>
    <xf numFmtId="3" fontId="41" fillId="5" borderId="43" xfId="0" applyNumberFormat="1" applyFont="1" applyFill="1" applyBorder="1" applyAlignment="1">
      <alignment horizontal="right"/>
    </xf>
    <xf numFmtId="3" fontId="41" fillId="5" borderId="162" xfId="0" applyNumberFormat="1" applyFont="1" applyFill="1" applyBorder="1" applyAlignment="1">
      <alignment horizontal="right"/>
    </xf>
    <xf numFmtId="3" fontId="42" fillId="5" borderId="160" xfId="0" applyNumberFormat="1" applyFont="1" applyFill="1" applyBorder="1" applyAlignment="1">
      <alignment horizontal="right"/>
    </xf>
    <xf numFmtId="3" fontId="41" fillId="0" borderId="163" xfId="0" applyNumberFormat="1" applyFont="1" applyBorder="1" applyAlignment="1">
      <alignment horizontal="right"/>
    </xf>
    <xf numFmtId="3" fontId="41" fillId="6" borderId="159" xfId="0" applyNumberFormat="1" applyFont="1" applyFill="1" applyBorder="1" applyAlignment="1">
      <alignment horizontal="right"/>
    </xf>
    <xf numFmtId="3" fontId="41" fillId="0" borderId="160" xfId="0" applyNumberFormat="1" applyFont="1" applyBorder="1" applyAlignment="1">
      <alignment horizontal="right"/>
    </xf>
    <xf numFmtId="3" fontId="41" fillId="0" borderId="161" xfId="0" applyNumberFormat="1" applyFont="1" applyBorder="1" applyAlignment="1">
      <alignment horizontal="right"/>
    </xf>
    <xf numFmtId="3" fontId="41" fillId="6" borderId="162" xfId="0" applyNumberFormat="1" applyFont="1" applyFill="1" applyBorder="1" applyAlignment="1">
      <alignment horizontal="right"/>
    </xf>
    <xf numFmtId="3" fontId="41" fillId="0" borderId="46" xfId="0" applyNumberFormat="1" applyFont="1" applyBorder="1" applyAlignment="1">
      <alignment horizontal="right"/>
    </xf>
    <xf numFmtId="0" fontId="13" fillId="0" borderId="165" xfId="0" applyFont="1" applyBorder="1" applyAlignment="1">
      <alignment horizontal="center"/>
    </xf>
    <xf numFmtId="0" fontId="13" fillId="0" borderId="166" xfId="0" applyFont="1" applyBorder="1" applyAlignment="1">
      <alignment horizontal="center"/>
    </xf>
    <xf numFmtId="3" fontId="21" fillId="0" borderId="84" xfId="0" applyNumberFormat="1" applyFont="1" applyFill="1" applyBorder="1" applyAlignment="1">
      <alignment horizontal="right"/>
    </xf>
    <xf numFmtId="3" fontId="21" fillId="0" borderId="164" xfId="0" applyNumberFormat="1" applyFont="1" applyFill="1" applyBorder="1" applyAlignment="1">
      <alignment horizontal="right"/>
    </xf>
    <xf numFmtId="3" fontId="21" fillId="17" borderId="0" xfId="0" applyNumberFormat="1" applyFont="1" applyFill="1" applyBorder="1" applyAlignment="1"/>
    <xf numFmtId="0" fontId="20" fillId="7" borderId="54" xfId="0" applyFont="1" applyFill="1" applyBorder="1"/>
    <xf numFmtId="0" fontId="13" fillId="0" borderId="130" xfId="0" applyFont="1" applyBorder="1" applyAlignment="1">
      <alignment horizontal="center"/>
    </xf>
    <xf numFmtId="3" fontId="21" fillId="17" borderId="53" xfId="0" applyNumberFormat="1" applyFont="1" applyFill="1" applyBorder="1" applyAlignment="1">
      <alignment horizontal="right"/>
    </xf>
    <xf numFmtId="0" fontId="20" fillId="20" borderId="83" xfId="0" applyFont="1" applyFill="1" applyBorder="1"/>
    <xf numFmtId="0" fontId="20" fillId="7" borderId="67" xfId="0" applyFont="1" applyFill="1" applyBorder="1"/>
    <xf numFmtId="3" fontId="21" fillId="17" borderId="125" xfId="0" applyNumberFormat="1" applyFont="1" applyFill="1" applyBorder="1" applyAlignment="1">
      <alignment horizontal="right"/>
    </xf>
    <xf numFmtId="3" fontId="21" fillId="5" borderId="125" xfId="0" applyNumberFormat="1" applyFont="1" applyFill="1" applyBorder="1" applyAlignment="1">
      <alignment horizontal="right"/>
    </xf>
    <xf numFmtId="3" fontId="21" fillId="5" borderId="57" xfId="0" applyNumberFormat="1" applyFont="1" applyFill="1" applyBorder="1" applyAlignment="1">
      <alignment horizontal="right"/>
    </xf>
    <xf numFmtId="3" fontId="21" fillId="17" borderId="56" xfId="0" applyNumberFormat="1" applyFont="1" applyFill="1" applyBorder="1" applyAlignment="1">
      <alignment horizontal="right"/>
    </xf>
    <xf numFmtId="3" fontId="21" fillId="6" borderId="55" xfId="0" applyNumberFormat="1" applyFont="1" applyFill="1" applyBorder="1" applyAlignment="1">
      <alignment horizontal="right"/>
    </xf>
    <xf numFmtId="3" fontId="21" fillId="17" borderId="58" xfId="0" applyNumberFormat="1" applyFont="1" applyFill="1" applyBorder="1" applyAlignment="1">
      <alignment horizontal="right"/>
    </xf>
    <xf numFmtId="3" fontId="11" fillId="5" borderId="160" xfId="0" applyNumberFormat="1" applyFont="1" applyFill="1" applyBorder="1" applyAlignment="1">
      <alignment horizontal="right"/>
    </xf>
    <xf numFmtId="0" fontId="0" fillId="13" borderId="0" xfId="0" applyFill="1" applyBorder="1"/>
    <xf numFmtId="0" fontId="0" fillId="13" borderId="0" xfId="0" applyFill="1"/>
    <xf numFmtId="0" fontId="20" fillId="11" borderId="2" xfId="0" applyFont="1" applyFill="1" applyBorder="1"/>
    <xf numFmtId="0" fontId="13" fillId="0" borderId="81" xfId="0" applyFont="1" applyBorder="1" applyAlignment="1">
      <alignment horizontal="center"/>
    </xf>
    <xf numFmtId="3" fontId="21" fillId="0" borderId="46" xfId="0" applyNumberFormat="1" applyFont="1" applyBorder="1" applyAlignment="1">
      <alignment horizontal="right"/>
    </xf>
    <xf numFmtId="0" fontId="8" fillId="0" borderId="66" xfId="0" applyFont="1" applyFill="1" applyBorder="1" applyAlignment="1">
      <alignment horizontal="left" wrapText="1"/>
    </xf>
    <xf numFmtId="0" fontId="8" fillId="4" borderId="66" xfId="0" applyFont="1" applyFill="1" applyBorder="1" applyAlignment="1">
      <alignment horizontal="left" wrapText="1"/>
    </xf>
    <xf numFmtId="0" fontId="43" fillId="0" borderId="0" xfId="0" applyFont="1" applyFill="1" applyBorder="1"/>
    <xf numFmtId="0" fontId="0" fillId="0" borderId="49" xfId="0" applyBorder="1"/>
    <xf numFmtId="0" fontId="20" fillId="7" borderId="62" xfId="0" applyFont="1" applyFill="1" applyBorder="1"/>
    <xf numFmtId="3" fontId="21" fillId="0" borderId="43" xfId="0" applyNumberFormat="1" applyFont="1" applyFill="1" applyBorder="1" applyAlignment="1"/>
    <xf numFmtId="3" fontId="21" fillId="22" borderId="43" xfId="0" applyNumberFormat="1" applyFont="1" applyFill="1" applyBorder="1" applyAlignment="1"/>
    <xf numFmtId="3" fontId="21" fillId="17" borderId="39" xfId="0" applyNumberFormat="1" applyFont="1" applyFill="1" applyBorder="1" applyAlignment="1">
      <alignment horizontal="right"/>
    </xf>
    <xf numFmtId="3" fontId="21" fillId="17" borderId="2" xfId="0" applyNumberFormat="1" applyFont="1" applyFill="1" applyBorder="1" applyAlignment="1">
      <alignment horizontal="right"/>
    </xf>
    <xf numFmtId="0" fontId="0" fillId="19" borderId="0" xfId="0" applyFill="1"/>
    <xf numFmtId="3" fontId="21" fillId="17" borderId="43" xfId="0" applyNumberFormat="1" applyFont="1" applyFill="1" applyBorder="1" applyAlignment="1">
      <alignment horizontal="right"/>
    </xf>
    <xf numFmtId="3" fontId="21" fillId="17" borderId="45" xfId="0" applyNumberFormat="1" applyFont="1" applyFill="1" applyBorder="1" applyAlignment="1">
      <alignment horizontal="right"/>
    </xf>
    <xf numFmtId="3" fontId="21" fillId="17" borderId="81" xfId="0" applyNumberFormat="1" applyFont="1" applyFill="1" applyBorder="1" applyAlignment="1">
      <alignment horizontal="right"/>
    </xf>
    <xf numFmtId="3" fontId="26" fillId="5" borderId="45" xfId="0" applyNumberFormat="1" applyFont="1" applyFill="1" applyBorder="1" applyAlignment="1">
      <alignment horizontal="right"/>
    </xf>
    <xf numFmtId="3" fontId="26" fillId="17" borderId="2" xfId="0" applyNumberFormat="1" applyFont="1" applyFill="1" applyBorder="1" applyAlignment="1">
      <alignment horizontal="right"/>
    </xf>
    <xf numFmtId="3" fontId="26" fillId="17" borderId="40" xfId="0" applyNumberFormat="1" applyFont="1" applyFill="1" applyBorder="1" applyAlignment="1">
      <alignment horizontal="right"/>
    </xf>
    <xf numFmtId="3" fontId="26" fillId="6" borderId="45" xfId="0" applyNumberFormat="1" applyFont="1" applyFill="1" applyBorder="1" applyAlignment="1">
      <alignment horizontal="right"/>
    </xf>
    <xf numFmtId="3" fontId="26" fillId="17" borderId="43" xfId="0" applyNumberFormat="1" applyFont="1" applyFill="1" applyBorder="1" applyAlignment="1">
      <alignment horizontal="right"/>
    </xf>
    <xf numFmtId="3" fontId="21" fillId="0" borderId="81" xfId="0" applyNumberFormat="1" applyFont="1" applyFill="1" applyBorder="1" applyAlignment="1">
      <alignment horizontal="right"/>
    </xf>
    <xf numFmtId="0" fontId="8" fillId="4" borderId="43" xfId="0" applyFont="1" applyFill="1" applyBorder="1"/>
    <xf numFmtId="0" fontId="0" fillId="17" borderId="0" xfId="0" applyFill="1"/>
    <xf numFmtId="0" fontId="13" fillId="0" borderId="182" xfId="0" applyFont="1" applyBorder="1" applyAlignment="1">
      <alignment horizontal="center"/>
    </xf>
    <xf numFmtId="0" fontId="13" fillId="0" borderId="183" xfId="0" applyFont="1" applyBorder="1" applyAlignment="1">
      <alignment horizontal="center"/>
    </xf>
    <xf numFmtId="0" fontId="13" fillId="0" borderId="184" xfId="0" applyFont="1" applyBorder="1" applyAlignment="1">
      <alignment horizontal="center"/>
    </xf>
    <xf numFmtId="3" fontId="21" fillId="17" borderId="182" xfId="0" applyNumberFormat="1" applyFont="1" applyFill="1" applyBorder="1" applyAlignment="1">
      <alignment horizontal="right"/>
    </xf>
    <xf numFmtId="3" fontId="21" fillId="17" borderId="183" xfId="0" applyNumberFormat="1" applyFont="1" applyFill="1" applyBorder="1" applyAlignment="1">
      <alignment horizontal="right"/>
    </xf>
    <xf numFmtId="3" fontId="21" fillId="17" borderId="185" xfId="0" applyNumberFormat="1" applyFont="1" applyFill="1" applyBorder="1" applyAlignment="1">
      <alignment horizontal="right"/>
    </xf>
    <xf numFmtId="3" fontId="21" fillId="5" borderId="186" xfId="0" applyNumberFormat="1" applyFont="1" applyFill="1" applyBorder="1" applyAlignment="1">
      <alignment horizontal="right"/>
    </xf>
    <xf numFmtId="3" fontId="22" fillId="5" borderId="183" xfId="0" applyNumberFormat="1" applyFont="1" applyFill="1" applyBorder="1" applyAlignment="1">
      <alignment horizontal="right"/>
    </xf>
    <xf numFmtId="3" fontId="21" fillId="6" borderId="182" xfId="0" applyNumberFormat="1" applyFont="1" applyFill="1" applyBorder="1" applyAlignment="1">
      <alignment horizontal="right"/>
    </xf>
    <xf numFmtId="3" fontId="21" fillId="17" borderId="184" xfId="0" applyNumberFormat="1" applyFont="1" applyFill="1" applyBorder="1" applyAlignment="1">
      <alignment horizontal="right"/>
    </xf>
    <xf numFmtId="3" fontId="21" fillId="6" borderId="186" xfId="0" applyNumberFormat="1" applyFont="1" applyFill="1" applyBorder="1" applyAlignment="1">
      <alignment horizontal="right"/>
    </xf>
    <xf numFmtId="3" fontId="21" fillId="17" borderId="187" xfId="0" applyNumberFormat="1" applyFont="1" applyFill="1" applyBorder="1" applyAlignment="1">
      <alignment horizontal="right"/>
    </xf>
    <xf numFmtId="3" fontId="21" fillId="0" borderId="185" xfId="0" applyNumberFormat="1" applyFont="1" applyFill="1" applyBorder="1" applyAlignment="1">
      <alignment horizontal="right"/>
    </xf>
    <xf numFmtId="3" fontId="21" fillId="17" borderId="150" xfId="0" applyNumberFormat="1" applyFont="1" applyFill="1" applyBorder="1" applyAlignment="1">
      <alignment horizontal="right"/>
    </xf>
    <xf numFmtId="3" fontId="21" fillId="17" borderId="52" xfId="0" applyNumberFormat="1" applyFont="1" applyFill="1" applyBorder="1" applyAlignment="1">
      <alignment horizontal="right"/>
    </xf>
    <xf numFmtId="0" fontId="8" fillId="0" borderId="51" xfId="0" applyFont="1" applyFill="1" applyBorder="1" applyAlignment="1">
      <alignment horizontal="left" wrapText="1"/>
    </xf>
    <xf numFmtId="3" fontId="21" fillId="17" borderId="80" xfId="0" applyNumberFormat="1" applyFont="1" applyFill="1" applyBorder="1" applyAlignment="1">
      <alignment horizontal="right"/>
    </xf>
    <xf numFmtId="3" fontId="21" fillId="5" borderId="39" xfId="0" applyNumberFormat="1" applyFont="1" applyFill="1" applyBorder="1" applyAlignment="1">
      <alignment horizontal="right"/>
    </xf>
    <xf numFmtId="3" fontId="21" fillId="17" borderId="40" xfId="0" applyNumberFormat="1" applyFont="1" applyFill="1" applyBorder="1" applyAlignment="1">
      <alignment horizontal="right"/>
    </xf>
    <xf numFmtId="3" fontId="21" fillId="17" borderId="159" xfId="0" applyNumberFormat="1" applyFont="1" applyFill="1" applyBorder="1" applyAlignment="1">
      <alignment horizontal="right"/>
    </xf>
    <xf numFmtId="3" fontId="21" fillId="17" borderId="126" xfId="0" applyNumberFormat="1" applyFont="1" applyFill="1" applyBorder="1" applyAlignment="1">
      <alignment horizontal="right"/>
    </xf>
    <xf numFmtId="3" fontId="21" fillId="0" borderId="67" xfId="0" applyNumberFormat="1" applyFont="1" applyFill="1" applyBorder="1" applyAlignment="1">
      <alignment horizontal="right"/>
    </xf>
    <xf numFmtId="0" fontId="8" fillId="0" borderId="149" xfId="0" applyFont="1" applyFill="1" applyBorder="1" applyAlignment="1">
      <alignment horizontal="left" wrapText="1"/>
    </xf>
    <xf numFmtId="3" fontId="21" fillId="17" borderId="55" xfId="0" applyNumberFormat="1" applyFont="1" applyFill="1" applyBorder="1" applyAlignment="1">
      <alignment horizontal="right"/>
    </xf>
    <xf numFmtId="3" fontId="26" fillId="5" borderId="55" xfId="0" applyNumberFormat="1" applyFont="1" applyFill="1" applyBorder="1" applyAlignment="1">
      <alignment horizontal="right"/>
    </xf>
    <xf numFmtId="3" fontId="26" fillId="17" borderId="56" xfId="0" applyNumberFormat="1" applyFont="1" applyFill="1" applyBorder="1" applyAlignment="1">
      <alignment horizontal="right"/>
    </xf>
    <xf numFmtId="3" fontId="26" fillId="17" borderId="58" xfId="0" applyNumberFormat="1" applyFont="1" applyFill="1" applyBorder="1" applyAlignment="1">
      <alignment horizontal="right"/>
    </xf>
    <xf numFmtId="3" fontId="26" fillId="6" borderId="55" xfId="0" applyNumberFormat="1" applyFont="1" applyFill="1" applyBorder="1" applyAlignment="1">
      <alignment horizontal="right"/>
    </xf>
    <xf numFmtId="3" fontId="26" fillId="17" borderId="51" xfId="0" applyNumberFormat="1" applyFont="1" applyFill="1" applyBorder="1" applyAlignment="1">
      <alignment horizontal="right"/>
    </xf>
    <xf numFmtId="0" fontId="13" fillId="0" borderId="58" xfId="0" applyFont="1" applyBorder="1" applyAlignment="1">
      <alignment horizontal="center"/>
    </xf>
    <xf numFmtId="3" fontId="21" fillId="17" borderId="57" xfId="0" applyNumberFormat="1" applyFont="1" applyFill="1" applyBorder="1" applyAlignment="1">
      <alignment horizontal="right"/>
    </xf>
    <xf numFmtId="3" fontId="21" fillId="6" borderId="160" xfId="0" applyNumberFormat="1" applyFont="1" applyFill="1" applyBorder="1" applyAlignment="1">
      <alignment horizontal="right"/>
    </xf>
    <xf numFmtId="3" fontId="21" fillId="5" borderId="160" xfId="0" applyNumberFormat="1" applyFont="1" applyFill="1" applyBorder="1" applyAlignment="1">
      <alignment horizontal="right"/>
    </xf>
    <xf numFmtId="3" fontId="41" fillId="0" borderId="51" xfId="0" applyNumberFormat="1" applyFont="1" applyBorder="1" applyAlignment="1">
      <alignment horizontal="right"/>
    </xf>
    <xf numFmtId="3" fontId="11" fillId="24" borderId="151" xfId="0" applyNumberFormat="1" applyFont="1" applyFill="1" applyBorder="1" applyAlignment="1"/>
    <xf numFmtId="3" fontId="11" fillId="24" borderId="154" xfId="0" applyNumberFormat="1" applyFont="1" applyFill="1" applyBorder="1" applyAlignment="1"/>
    <xf numFmtId="3" fontId="11" fillId="24" borderId="153" xfId="0" applyNumberFormat="1" applyFont="1" applyFill="1" applyBorder="1" applyAlignment="1"/>
    <xf numFmtId="0" fontId="28" fillId="0" borderId="46" xfId="0" applyFont="1" applyFill="1" applyBorder="1" applyAlignment="1">
      <alignment horizontal="left" wrapText="1"/>
    </xf>
    <xf numFmtId="0" fontId="20" fillId="0" borderId="50" xfId="0" applyFont="1" applyBorder="1"/>
    <xf numFmtId="0" fontId="29" fillId="17" borderId="160" xfId="0" applyFont="1" applyFill="1" applyBorder="1" applyAlignment="1">
      <alignment horizontal="center"/>
    </xf>
    <xf numFmtId="0" fontId="29" fillId="17" borderId="163" xfId="0" applyFont="1" applyFill="1" applyBorder="1" applyAlignment="1">
      <alignment horizontal="center"/>
    </xf>
    <xf numFmtId="3" fontId="24" fillId="0" borderId="39" xfId="0" applyNumberFormat="1" applyFont="1" applyFill="1" applyBorder="1" applyAlignment="1"/>
    <xf numFmtId="3" fontId="24" fillId="0" borderId="50" xfId="0" applyNumberFormat="1" applyFont="1" applyFill="1" applyBorder="1" applyAlignment="1"/>
    <xf numFmtId="3" fontId="24" fillId="6" borderId="188" xfId="0" applyNumberFormat="1" applyFont="1" applyFill="1" applyBorder="1" applyAlignment="1"/>
    <xf numFmtId="3" fontId="24" fillId="0" borderId="160" xfId="0" applyNumberFormat="1" applyFont="1" applyFill="1" applyBorder="1" applyAlignment="1"/>
    <xf numFmtId="0" fontId="0" fillId="10" borderId="27" xfId="0" applyFont="1" applyFill="1" applyBorder="1"/>
    <xf numFmtId="0" fontId="29" fillId="0" borderId="17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08" xfId="0" applyFont="1" applyBorder="1" applyAlignment="1">
      <alignment horizontal="center"/>
    </xf>
    <xf numFmtId="3" fontId="24" fillId="0" borderId="192" xfId="0" applyNumberFormat="1" applyFont="1" applyFill="1" applyBorder="1" applyAlignment="1"/>
    <xf numFmtId="3" fontId="24" fillId="0" borderId="27" xfId="0" applyNumberFormat="1" applyFont="1" applyFill="1" applyBorder="1" applyAlignment="1"/>
    <xf numFmtId="3" fontId="24" fillId="0" borderId="193" xfId="0" applyNumberFormat="1" applyFont="1" applyFill="1" applyBorder="1" applyAlignment="1"/>
    <xf numFmtId="3" fontId="24" fillId="5" borderId="194" xfId="0" applyNumberFormat="1" applyFont="1" applyFill="1" applyBorder="1" applyAlignment="1"/>
    <xf numFmtId="3" fontId="24" fillId="5" borderId="27" xfId="0" applyNumberFormat="1" applyFont="1" applyFill="1" applyBorder="1" applyAlignment="1"/>
    <xf numFmtId="3" fontId="31" fillId="5" borderId="1" xfId="0" applyNumberFormat="1" applyFont="1" applyFill="1" applyBorder="1" applyAlignment="1"/>
    <xf numFmtId="3" fontId="24" fillId="0" borderId="1" xfId="0" applyNumberFormat="1" applyFont="1" applyFill="1" applyBorder="1" applyAlignment="1"/>
    <xf numFmtId="3" fontId="24" fillId="6" borderId="195" xfId="0" applyNumberFormat="1" applyFont="1" applyFill="1" applyBorder="1" applyAlignment="1"/>
    <xf numFmtId="3" fontId="24" fillId="0" borderId="59" xfId="0" applyNumberFormat="1" applyFont="1" applyFill="1" applyBorder="1" applyAlignment="1"/>
    <xf numFmtId="3" fontId="24" fillId="0" borderId="196" xfId="0" applyNumberFormat="1" applyFont="1" applyFill="1" applyBorder="1" applyAlignment="1"/>
    <xf numFmtId="3" fontId="24" fillId="6" borderId="27" xfId="0" applyNumberFormat="1" applyFont="1" applyFill="1" applyBorder="1" applyAlignment="1"/>
    <xf numFmtId="3" fontId="24" fillId="0" borderId="197" xfId="0" applyNumberFormat="1" applyFont="1" applyFill="1" applyBorder="1" applyAlignment="1"/>
    <xf numFmtId="3" fontId="24" fillId="0" borderId="198" xfId="0" applyNumberFormat="1" applyFont="1" applyFill="1" applyBorder="1" applyAlignment="1"/>
    <xf numFmtId="3" fontId="24" fillId="0" borderId="199" xfId="0" applyNumberFormat="1" applyFont="1" applyFill="1" applyBorder="1" applyAlignment="1"/>
    <xf numFmtId="0" fontId="29" fillId="17" borderId="159" xfId="0" applyFont="1" applyFill="1" applyBorder="1" applyAlignment="1">
      <alignment horizontal="center"/>
    </xf>
    <xf numFmtId="3" fontId="24" fillId="17" borderId="162" xfId="0" applyNumberFormat="1" applyFont="1" applyFill="1" applyBorder="1" applyAlignment="1"/>
    <xf numFmtId="3" fontId="24" fillId="0" borderId="163" xfId="0" applyNumberFormat="1" applyFont="1" applyFill="1" applyBorder="1" applyAlignment="1"/>
    <xf numFmtId="3" fontId="24" fillId="0" borderId="162" xfId="0" applyNumberFormat="1" applyFont="1" applyFill="1" applyBorder="1" applyAlignment="1"/>
    <xf numFmtId="3" fontId="24" fillId="0" borderId="46" xfId="0" applyNumberFormat="1" applyFont="1" applyFill="1" applyBorder="1" applyAlignment="1"/>
    <xf numFmtId="3" fontId="24" fillId="6" borderId="162" xfId="0" applyNumberFormat="1" applyFont="1" applyFill="1" applyBorder="1" applyAlignment="1"/>
    <xf numFmtId="3" fontId="24" fillId="6" borderId="159" xfId="0" applyNumberFormat="1" applyFont="1" applyFill="1" applyBorder="1" applyAlignment="1"/>
    <xf numFmtId="0" fontId="8" fillId="0" borderId="52" xfId="0" applyFont="1" applyFill="1" applyBorder="1" applyAlignment="1">
      <alignment horizontal="left" wrapText="1"/>
    </xf>
    <xf numFmtId="3" fontId="24" fillId="6" borderId="200" xfId="0" applyNumberFormat="1" applyFont="1" applyFill="1" applyBorder="1" applyAlignment="1"/>
    <xf numFmtId="3" fontId="24" fillId="0" borderId="201" xfId="0" applyNumberFormat="1" applyFont="1" applyFill="1" applyBorder="1" applyAlignment="1"/>
    <xf numFmtId="3" fontId="24" fillId="6" borderId="202" xfId="0" applyNumberFormat="1" applyFont="1" applyFill="1" applyBorder="1" applyAlignment="1"/>
    <xf numFmtId="3" fontId="21" fillId="0" borderId="47" xfId="0" applyNumberFormat="1" applyFont="1" applyBorder="1" applyAlignment="1">
      <alignment horizontal="right"/>
    </xf>
    <xf numFmtId="3" fontId="21" fillId="0" borderId="54" xfId="0" applyNumberFormat="1" applyFont="1" applyBorder="1" applyAlignment="1">
      <alignment horizontal="right"/>
    </xf>
    <xf numFmtId="3" fontId="21" fillId="0" borderId="129" xfId="0" applyNumberFormat="1" applyFont="1" applyBorder="1" applyAlignment="1">
      <alignment horizontal="right"/>
    </xf>
    <xf numFmtId="3" fontId="21" fillId="0" borderId="84" xfId="0" applyNumberFormat="1" applyFont="1" applyBorder="1" applyAlignment="1">
      <alignment horizontal="right"/>
    </xf>
    <xf numFmtId="3" fontId="21" fillId="0" borderId="164" xfId="0" applyNumberFormat="1" applyFont="1" applyBorder="1" applyAlignment="1">
      <alignment horizontal="right"/>
    </xf>
    <xf numFmtId="3" fontId="21" fillId="0" borderId="48" xfId="0" applyNumberFormat="1" applyFont="1" applyBorder="1" applyAlignment="1">
      <alignment horizontal="right"/>
    </xf>
    <xf numFmtId="3" fontId="21" fillId="0" borderId="166" xfId="0" applyNumberFormat="1" applyFont="1" applyBorder="1" applyAlignment="1">
      <alignment horizontal="right"/>
    </xf>
    <xf numFmtId="0" fontId="29" fillId="0" borderId="126" xfId="0" applyFont="1" applyBorder="1" applyAlignment="1">
      <alignment horizontal="center"/>
    </xf>
    <xf numFmtId="0" fontId="29" fillId="0" borderId="83" xfId="0" applyFont="1" applyBorder="1" applyAlignment="1">
      <alignment horizontal="center"/>
    </xf>
    <xf numFmtId="0" fontId="29" fillId="0" borderId="127" xfId="0" applyFont="1" applyBorder="1" applyAlignment="1">
      <alignment horizontal="center"/>
    </xf>
    <xf numFmtId="3" fontId="24" fillId="0" borderId="203" xfId="0" applyNumberFormat="1" applyFont="1" applyFill="1" applyBorder="1" applyAlignment="1"/>
    <xf numFmtId="3" fontId="24" fillId="0" borderId="82" xfId="0" applyNumberFormat="1" applyFont="1" applyFill="1" applyBorder="1" applyAlignment="1"/>
    <xf numFmtId="3" fontId="24" fillId="0" borderId="204" xfId="0" applyNumberFormat="1" applyFont="1" applyFill="1" applyBorder="1" applyAlignment="1"/>
    <xf numFmtId="3" fontId="24" fillId="5" borderId="156" xfId="0" applyNumberFormat="1" applyFont="1" applyFill="1" applyBorder="1" applyAlignment="1"/>
    <xf numFmtId="3" fontId="24" fillId="5" borderId="82" xfId="0" applyNumberFormat="1" applyFont="1" applyFill="1" applyBorder="1" applyAlignment="1"/>
    <xf numFmtId="3" fontId="31" fillId="5" borderId="83" xfId="0" applyNumberFormat="1" applyFont="1" applyFill="1" applyBorder="1" applyAlignment="1"/>
    <xf numFmtId="3" fontId="24" fillId="0" borderId="83" xfId="0" applyNumberFormat="1" applyFont="1" applyFill="1" applyBorder="1" applyAlignment="1"/>
    <xf numFmtId="3" fontId="24" fillId="0" borderId="205" xfId="0" applyNumberFormat="1" applyFont="1" applyFill="1" applyBorder="1" applyAlignment="1"/>
    <xf numFmtId="3" fontId="24" fillId="6" borderId="206" xfId="0" applyNumberFormat="1" applyFont="1" applyFill="1" applyBorder="1" applyAlignment="1"/>
    <xf numFmtId="3" fontId="24" fillId="0" borderId="179" xfId="0" applyNumberFormat="1" applyFont="1" applyFill="1" applyBorder="1" applyAlignment="1"/>
    <xf numFmtId="3" fontId="24" fillId="6" borderId="82" xfId="0" applyNumberFormat="1" applyFont="1" applyFill="1" applyBorder="1" applyAlignment="1"/>
    <xf numFmtId="3" fontId="24" fillId="0" borderId="207" xfId="0" applyNumberFormat="1" applyFont="1" applyFill="1" applyBorder="1" applyAlignment="1"/>
    <xf numFmtId="0" fontId="13" fillId="0" borderId="10" xfId="0" applyFont="1" applyBorder="1" applyAlignment="1">
      <alignment horizontal="center"/>
    </xf>
    <xf numFmtId="3" fontId="11" fillId="2" borderId="189" xfId="0" applyNumberFormat="1" applyFont="1" applyFill="1" applyBorder="1" applyAlignment="1"/>
    <xf numFmtId="3" fontId="24" fillId="0" borderId="109" xfId="0" applyNumberFormat="1" applyFont="1" applyBorder="1" applyAlignment="1">
      <alignment horizontal="right"/>
    </xf>
    <xf numFmtId="3" fontId="24" fillId="12" borderId="136" xfId="0" applyNumberFormat="1" applyFont="1" applyFill="1" applyBorder="1" applyAlignment="1">
      <alignment horizontal="right"/>
    </xf>
    <xf numFmtId="3" fontId="24" fillId="5" borderId="209" xfId="0" applyNumberFormat="1" applyFont="1" applyFill="1" applyBorder="1" applyAlignment="1"/>
    <xf numFmtId="0" fontId="13" fillId="0" borderId="178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3" fontId="21" fillId="17" borderId="116" xfId="0" applyNumberFormat="1" applyFont="1" applyFill="1" applyBorder="1" applyAlignment="1">
      <alignment horizontal="right"/>
    </xf>
    <xf numFmtId="3" fontId="21" fillId="17" borderId="49" xfId="0" applyNumberFormat="1" applyFont="1" applyFill="1" applyBorder="1" applyAlignment="1">
      <alignment horizontal="right"/>
    </xf>
    <xf numFmtId="3" fontId="21" fillId="5" borderId="49" xfId="0" applyNumberFormat="1" applyFont="1" applyFill="1" applyBorder="1" applyAlignment="1">
      <alignment horizontal="right"/>
    </xf>
    <xf numFmtId="3" fontId="21" fillId="17" borderId="64" xfId="0" applyNumberFormat="1" applyFont="1" applyFill="1" applyBorder="1" applyAlignment="1">
      <alignment horizontal="right"/>
    </xf>
    <xf numFmtId="3" fontId="21" fillId="6" borderId="178" xfId="0" applyNumberFormat="1" applyFont="1" applyFill="1" applyBorder="1" applyAlignment="1">
      <alignment horizontal="right"/>
    </xf>
    <xf numFmtId="3" fontId="21" fillId="17" borderId="61" xfId="0" applyNumberFormat="1" applyFont="1" applyFill="1" applyBorder="1" applyAlignment="1">
      <alignment horizontal="right"/>
    </xf>
    <xf numFmtId="3" fontId="21" fillId="6" borderId="49" xfId="0" applyNumberFormat="1" applyFont="1" applyFill="1" applyBorder="1" applyAlignment="1">
      <alignment horizontal="right"/>
    </xf>
    <xf numFmtId="0" fontId="20" fillId="18" borderId="210" xfId="0" applyFont="1" applyFill="1" applyBorder="1"/>
    <xf numFmtId="3" fontId="21" fillId="5" borderId="70" xfId="0" applyNumberFormat="1" applyFont="1" applyFill="1" applyBorder="1" applyAlignment="1">
      <alignment horizontal="right"/>
    </xf>
    <xf numFmtId="3" fontId="22" fillId="5" borderId="28" xfId="0" applyNumberFormat="1" applyFont="1" applyFill="1" applyBorder="1" applyAlignment="1">
      <alignment horizontal="right"/>
    </xf>
    <xf numFmtId="3" fontId="21" fillId="17" borderId="28" xfId="0" applyNumberFormat="1" applyFont="1" applyFill="1" applyBorder="1" applyAlignment="1">
      <alignment horizontal="right"/>
    </xf>
    <xf numFmtId="3" fontId="21" fillId="6" borderId="110" xfId="0" applyNumberFormat="1" applyFont="1" applyFill="1" applyBorder="1" applyAlignment="1">
      <alignment horizontal="right"/>
    </xf>
    <xf numFmtId="3" fontId="21" fillId="17" borderId="111" xfId="0" applyNumberFormat="1" applyFont="1" applyFill="1" applyBorder="1" applyAlignment="1">
      <alignment horizontal="right"/>
    </xf>
    <xf numFmtId="3" fontId="21" fillId="6" borderId="70" xfId="0" applyNumberFormat="1" applyFont="1" applyFill="1" applyBorder="1" applyAlignment="1">
      <alignment horizontal="right"/>
    </xf>
    <xf numFmtId="3" fontId="21" fillId="17" borderId="211" xfId="0" applyNumberFormat="1" applyFont="1" applyFill="1" applyBorder="1" applyAlignment="1">
      <alignment horizontal="right"/>
    </xf>
    <xf numFmtId="3" fontId="21" fillId="5" borderId="30" xfId="0" applyNumberFormat="1" applyFont="1" applyFill="1" applyBorder="1" applyAlignment="1"/>
    <xf numFmtId="3" fontId="21" fillId="5" borderId="31" xfId="0" applyNumberFormat="1" applyFont="1" applyFill="1" applyBorder="1" applyAlignment="1"/>
    <xf numFmtId="3" fontId="22" fillId="5" borderId="31" xfId="0" applyNumberFormat="1" applyFont="1" applyFill="1" applyBorder="1" applyAlignment="1"/>
    <xf numFmtId="3" fontId="21" fillId="0" borderId="33" xfId="0" applyNumberFormat="1" applyFont="1" applyFill="1" applyBorder="1" applyAlignment="1"/>
    <xf numFmtId="3" fontId="21" fillId="6" borderId="34" xfId="0" applyNumberFormat="1" applyFont="1" applyFill="1" applyBorder="1" applyAlignment="1"/>
    <xf numFmtId="3" fontId="21" fillId="0" borderId="35" xfId="0" applyNumberFormat="1" applyFont="1" applyFill="1" applyBorder="1" applyAlignment="1"/>
    <xf numFmtId="3" fontId="21" fillId="6" borderId="31" xfId="0" applyNumberFormat="1" applyFont="1" applyFill="1" applyBorder="1" applyAlignment="1"/>
    <xf numFmtId="3" fontId="21" fillId="0" borderId="114" xfId="0" applyNumberFormat="1" applyFont="1" applyFill="1" applyBorder="1" applyAlignment="1"/>
    <xf numFmtId="0" fontId="45" fillId="11" borderId="40" xfId="0" applyFont="1" applyFill="1" applyBorder="1"/>
    <xf numFmtId="3" fontId="21" fillId="0" borderId="212" xfId="0" applyNumberFormat="1" applyFont="1" applyBorder="1" applyAlignment="1">
      <alignment horizontal="right"/>
    </xf>
    <xf numFmtId="0" fontId="20" fillId="25" borderId="167" xfId="0" applyFont="1" applyFill="1" applyBorder="1"/>
    <xf numFmtId="0" fontId="13" fillId="0" borderId="99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3" fontId="21" fillId="0" borderId="55" xfId="0" applyNumberFormat="1" applyFont="1" applyBorder="1" applyAlignment="1">
      <alignment horizontal="right"/>
    </xf>
    <xf numFmtId="3" fontId="21" fillId="0" borderId="150" xfId="0" applyNumberFormat="1" applyFont="1" applyBorder="1" applyAlignment="1">
      <alignment horizontal="right"/>
    </xf>
    <xf numFmtId="3" fontId="24" fillId="0" borderId="65" xfId="0" applyNumberFormat="1" applyFont="1" applyBorder="1" applyAlignment="1">
      <alignment horizontal="right"/>
    </xf>
    <xf numFmtId="3" fontId="24" fillId="12" borderId="149" xfId="0" applyNumberFormat="1" applyFont="1" applyFill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2" xfId="0" applyNumberFormat="1" applyFont="1" applyBorder="1" applyAlignment="1">
      <alignment horizontal="right"/>
    </xf>
    <xf numFmtId="3" fontId="21" fillId="0" borderId="93" xfId="0" applyNumberFormat="1" applyFont="1" applyBorder="1" applyAlignment="1">
      <alignment horizontal="right"/>
    </xf>
    <xf numFmtId="0" fontId="20" fillId="20" borderId="183" xfId="0" applyFont="1" applyFill="1" applyBorder="1"/>
    <xf numFmtId="0" fontId="20" fillId="7" borderId="185" xfId="0" applyFont="1" applyFill="1" applyBorder="1"/>
    <xf numFmtId="0" fontId="20" fillId="7" borderId="81" xfId="0" applyFont="1" applyFill="1" applyBorder="1"/>
    <xf numFmtId="0" fontId="20" fillId="7" borderId="0" xfId="0" applyFont="1" applyFill="1" applyBorder="1"/>
    <xf numFmtId="3" fontId="11" fillId="5" borderId="92" xfId="0" applyNumberFormat="1" applyFont="1" applyFill="1" applyBorder="1" applyAlignment="1">
      <alignment horizontal="right"/>
    </xf>
    <xf numFmtId="3" fontId="21" fillId="17" borderId="99" xfId="0" applyNumberFormat="1" applyFont="1" applyFill="1" applyBorder="1" applyAlignment="1">
      <alignment horizontal="right"/>
    </xf>
    <xf numFmtId="3" fontId="21" fillId="17" borderId="100" xfId="0" applyNumberFormat="1" applyFont="1" applyFill="1" applyBorder="1" applyAlignment="1">
      <alignment horizontal="right"/>
    </xf>
    <xf numFmtId="3" fontId="21" fillId="17" borderId="97" xfId="0" applyNumberFormat="1" applyFont="1" applyFill="1" applyBorder="1" applyAlignment="1">
      <alignment horizontal="right"/>
    </xf>
    <xf numFmtId="3" fontId="21" fillId="17" borderId="98" xfId="0" applyNumberFormat="1" applyFont="1" applyFill="1" applyBorder="1" applyAlignment="1">
      <alignment horizontal="right"/>
    </xf>
    <xf numFmtId="0" fontId="20" fillId="0" borderId="214" xfId="0" applyFont="1" applyBorder="1" applyAlignment="1">
      <alignment horizontal="center" wrapText="1"/>
    </xf>
    <xf numFmtId="0" fontId="20" fillId="0" borderId="141" xfId="0" applyFont="1" applyBorder="1" applyAlignment="1">
      <alignment horizontal="center" wrapText="1"/>
    </xf>
    <xf numFmtId="0" fontId="20" fillId="0" borderId="215" xfId="0" applyFont="1" applyBorder="1" applyAlignment="1">
      <alignment horizontal="center" wrapText="1"/>
    </xf>
    <xf numFmtId="3" fontId="21" fillId="0" borderId="213" xfId="0" applyNumberFormat="1" applyFont="1" applyBorder="1" applyAlignment="1">
      <alignment horizontal="right"/>
    </xf>
    <xf numFmtId="3" fontId="24" fillId="5" borderId="70" xfId="0" applyNumberFormat="1" applyFont="1" applyFill="1" applyBorder="1" applyAlignment="1"/>
    <xf numFmtId="3" fontId="31" fillId="5" borderId="28" xfId="0" applyNumberFormat="1" applyFont="1" applyFill="1" applyBorder="1" applyAlignment="1"/>
    <xf numFmtId="3" fontId="24" fillId="0" borderId="28" xfId="0" applyNumberFormat="1" applyFont="1" applyFill="1" applyBorder="1" applyAlignment="1"/>
    <xf numFmtId="3" fontId="24" fillId="0" borderId="218" xfId="0" applyNumberFormat="1" applyFont="1" applyFill="1" applyBorder="1" applyAlignment="1"/>
    <xf numFmtId="3" fontId="24" fillId="6" borderId="219" xfId="0" applyNumberFormat="1" applyFont="1" applyFill="1" applyBorder="1" applyAlignment="1"/>
    <xf numFmtId="3" fontId="24" fillId="6" borderId="70" xfId="0" applyNumberFormat="1" applyFont="1" applyFill="1" applyBorder="1" applyAlignment="1"/>
    <xf numFmtId="3" fontId="24" fillId="0" borderId="220" xfId="0" applyNumberFormat="1" applyFont="1" applyFill="1" applyBorder="1" applyAlignment="1"/>
    <xf numFmtId="3" fontId="11" fillId="24" borderId="189" xfId="0" applyNumberFormat="1" applyFont="1" applyFill="1" applyBorder="1" applyAlignment="1"/>
    <xf numFmtId="3" fontId="11" fillId="24" borderId="190" xfId="0" applyNumberFormat="1" applyFont="1" applyFill="1" applyBorder="1" applyAlignment="1"/>
    <xf numFmtId="3" fontId="11" fillId="24" borderId="208" xfId="0" applyNumberFormat="1" applyFont="1" applyFill="1" applyBorder="1" applyAlignment="1"/>
    <xf numFmtId="0" fontId="27" fillId="0" borderId="2" xfId="0" applyFont="1" applyBorder="1"/>
    <xf numFmtId="0" fontId="29" fillId="17" borderId="96" xfId="0" applyFont="1" applyFill="1" applyBorder="1" applyAlignment="1">
      <alignment horizontal="center"/>
    </xf>
    <xf numFmtId="0" fontId="29" fillId="17" borderId="97" xfId="0" applyFont="1" applyFill="1" applyBorder="1" applyAlignment="1">
      <alignment horizontal="center"/>
    </xf>
    <xf numFmtId="0" fontId="29" fillId="17" borderId="100" xfId="0" applyFont="1" applyFill="1" applyBorder="1" applyAlignment="1">
      <alignment horizontal="center"/>
    </xf>
    <xf numFmtId="3" fontId="24" fillId="17" borderId="99" xfId="0" applyNumberFormat="1" applyFont="1" applyFill="1" applyBorder="1" applyAlignment="1"/>
    <xf numFmtId="3" fontId="24" fillId="0" borderId="97" xfId="0" applyNumberFormat="1" applyFont="1" applyFill="1" applyBorder="1" applyAlignment="1"/>
    <xf numFmtId="3" fontId="24" fillId="6" borderId="55" xfId="0" applyNumberFormat="1" applyFont="1" applyFill="1" applyBorder="1" applyAlignment="1"/>
    <xf numFmtId="3" fontId="24" fillId="0" borderId="99" xfId="0" applyNumberFormat="1" applyFont="1" applyFill="1" applyBorder="1" applyAlignment="1"/>
    <xf numFmtId="3" fontId="24" fillId="0" borderId="52" xfId="0" applyNumberFormat="1" applyFont="1" applyFill="1" applyBorder="1" applyAlignment="1"/>
    <xf numFmtId="3" fontId="24" fillId="6" borderId="99" xfId="0" applyNumberFormat="1" applyFont="1" applyFill="1" applyBorder="1" applyAlignment="1"/>
    <xf numFmtId="3" fontId="24" fillId="0" borderId="65" xfId="0" applyNumberFormat="1" applyFont="1" applyFill="1" applyBorder="1" applyAlignment="1"/>
    <xf numFmtId="3" fontId="24" fillId="6" borderId="96" xfId="0" applyNumberFormat="1" applyFont="1" applyFill="1" applyBorder="1" applyAlignment="1"/>
    <xf numFmtId="3" fontId="24" fillId="0" borderId="51" xfId="0" applyNumberFormat="1" applyFont="1" applyFill="1" applyBorder="1" applyAlignment="1"/>
    <xf numFmtId="0" fontId="30" fillId="0" borderId="0" xfId="0" applyFont="1" applyBorder="1"/>
    <xf numFmtId="3" fontId="24" fillId="0" borderId="68" xfId="0" applyNumberFormat="1" applyFont="1" applyBorder="1" applyAlignment="1">
      <alignment horizontal="right"/>
    </xf>
    <xf numFmtId="0" fontId="8" fillId="13" borderId="90" xfId="0" applyFont="1" applyFill="1" applyBorder="1"/>
    <xf numFmtId="0" fontId="37" fillId="13" borderId="90" xfId="1" applyFont="1" applyFill="1" applyBorder="1" applyAlignment="1">
      <alignment wrapText="1"/>
    </xf>
    <xf numFmtId="0" fontId="13" fillId="0" borderId="151" xfId="0" applyFont="1" applyBorder="1" applyAlignment="1">
      <alignment horizontal="center"/>
    </xf>
    <xf numFmtId="0" fontId="13" fillId="0" borderId="154" xfId="0" applyFont="1" applyBorder="1" applyAlignment="1">
      <alignment horizontal="center"/>
    </xf>
    <xf numFmtId="0" fontId="13" fillId="0" borderId="153" xfId="0" applyFont="1" applyBorder="1" applyAlignment="1">
      <alignment horizontal="center"/>
    </xf>
    <xf numFmtId="3" fontId="21" fillId="0" borderId="90" xfId="0" applyNumberFormat="1" applyFont="1" applyFill="1" applyBorder="1" applyAlignment="1"/>
    <xf numFmtId="3" fontId="21" fillId="0" borderId="151" xfId="0" applyNumberFormat="1" applyFont="1" applyFill="1" applyBorder="1" applyAlignment="1"/>
    <xf numFmtId="3" fontId="21" fillId="0" borderId="153" xfId="0" applyNumberFormat="1" applyFont="1" applyFill="1" applyBorder="1" applyAlignment="1"/>
    <xf numFmtId="3" fontId="21" fillId="22" borderId="90" xfId="0" applyNumberFormat="1" applyFont="1" applyFill="1" applyBorder="1" applyAlignment="1"/>
    <xf numFmtId="3" fontId="26" fillId="22" borderId="151" xfId="0" applyNumberFormat="1" applyFont="1" applyFill="1" applyBorder="1" applyAlignment="1"/>
    <xf numFmtId="3" fontId="26" fillId="22" borderId="154" xfId="0" applyNumberFormat="1" applyFont="1" applyFill="1" applyBorder="1" applyAlignment="1"/>
    <xf numFmtId="3" fontId="26" fillId="0" borderId="154" xfId="0" applyNumberFormat="1" applyFont="1" applyFill="1" applyBorder="1" applyAlignment="1"/>
    <xf numFmtId="3" fontId="26" fillId="0" borderId="155" xfId="0" applyNumberFormat="1" applyFont="1" applyFill="1" applyBorder="1" applyAlignment="1"/>
    <xf numFmtId="3" fontId="26" fillId="12" borderId="151" xfId="0" applyNumberFormat="1" applyFont="1" applyFill="1" applyBorder="1" applyAlignment="1"/>
    <xf numFmtId="3" fontId="26" fillId="0" borderId="90" xfId="0" applyNumberFormat="1" applyFont="1" applyFill="1" applyBorder="1" applyAlignment="1"/>
    <xf numFmtId="0" fontId="20" fillId="7" borderId="73" xfId="0" applyFont="1" applyFill="1" applyBorder="1"/>
    <xf numFmtId="0" fontId="20" fillId="18" borderId="2" xfId="0" applyFont="1" applyFill="1" applyBorder="1"/>
    <xf numFmtId="0" fontId="54" fillId="0" borderId="90" xfId="0" applyFont="1" applyFill="1" applyBorder="1" applyAlignment="1">
      <alignment horizontal="center" vertical="center"/>
    </xf>
    <xf numFmtId="0" fontId="62" fillId="26" borderId="189" xfId="0" applyFont="1" applyFill="1" applyBorder="1" applyAlignment="1">
      <alignment horizontal="center" vertical="center" wrapText="1"/>
    </xf>
    <xf numFmtId="0" fontId="63" fillId="0" borderId="117" xfId="0" applyFont="1" applyFill="1" applyBorder="1" applyAlignment="1">
      <alignment horizontal="center" vertical="center" wrapText="1"/>
    </xf>
    <xf numFmtId="0" fontId="63" fillId="0" borderId="222" xfId="0" applyFont="1" applyFill="1" applyBorder="1" applyAlignment="1">
      <alignment horizontal="center" vertical="center" wrapText="1"/>
    </xf>
    <xf numFmtId="0" fontId="57" fillId="26" borderId="189" xfId="0" applyFont="1" applyFill="1" applyBorder="1" applyAlignment="1">
      <alignment horizontal="center" vertical="center" wrapText="1"/>
    </xf>
    <xf numFmtId="3" fontId="65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3" fontId="22" fillId="27" borderId="0" xfId="0" applyNumberFormat="1" applyFont="1" applyFill="1" applyBorder="1" applyAlignment="1">
      <alignment horizontal="center"/>
    </xf>
    <xf numFmtId="0" fontId="22" fillId="27" borderId="0" xfId="0" applyFont="1" applyFill="1" applyBorder="1" applyAlignment="1">
      <alignment horizontal="center"/>
    </xf>
    <xf numFmtId="0" fontId="26" fillId="0" borderId="0" xfId="0" applyFont="1"/>
    <xf numFmtId="3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6" fillId="0" borderId="136" xfId="0" applyFont="1" applyFill="1" applyBorder="1" applyAlignment="1">
      <alignment wrapText="1"/>
    </xf>
    <xf numFmtId="0" fontId="66" fillId="0" borderId="66" xfId="0" applyFont="1" applyFill="1" applyBorder="1" applyAlignment="1">
      <alignment wrapText="1"/>
    </xf>
    <xf numFmtId="0" fontId="66" fillId="0" borderId="178" xfId="0" applyFont="1" applyFill="1" applyBorder="1" applyAlignment="1">
      <alignment wrapText="1"/>
    </xf>
    <xf numFmtId="0" fontId="66" fillId="0" borderId="43" xfId="0" applyFont="1" applyFill="1" applyBorder="1" applyAlignment="1">
      <alignment wrapText="1"/>
    </xf>
    <xf numFmtId="0" fontId="66" fillId="0" borderId="149" xfId="0" applyFont="1" applyFill="1" applyBorder="1" applyAlignment="1">
      <alignment wrapText="1"/>
    </xf>
    <xf numFmtId="0" fontId="66" fillId="0" borderId="223" xfId="0" applyFont="1" applyFill="1" applyBorder="1" applyAlignment="1">
      <alignment wrapText="1"/>
    </xf>
    <xf numFmtId="3" fontId="64" fillId="0" borderId="66" xfId="0" applyNumberFormat="1" applyFont="1" applyFill="1" applyBorder="1"/>
    <xf numFmtId="3" fontId="64" fillId="22" borderId="66" xfId="0" applyNumberFormat="1" applyFont="1" applyFill="1" applyBorder="1"/>
    <xf numFmtId="3" fontId="64" fillId="26" borderId="81" xfId="0" applyNumberFormat="1" applyFont="1" applyFill="1" applyBorder="1"/>
    <xf numFmtId="3" fontId="68" fillId="0" borderId="40" xfId="0" applyNumberFormat="1" applyFont="1" applyFill="1" applyBorder="1"/>
    <xf numFmtId="3" fontId="68" fillId="0" borderId="81" xfId="0" applyNumberFormat="1" applyFont="1" applyFill="1" applyBorder="1"/>
    <xf numFmtId="3" fontId="68" fillId="26" borderId="66" xfId="0" applyNumberFormat="1" applyFont="1" applyFill="1" applyBorder="1"/>
    <xf numFmtId="3" fontId="67" fillId="13" borderId="132" xfId="0" applyNumberFormat="1" applyFont="1" applyFill="1" applyBorder="1" applyAlignment="1">
      <alignment vertical="center"/>
    </xf>
    <xf numFmtId="3" fontId="67" fillId="13" borderId="30" xfId="0" applyNumberFormat="1" applyFont="1" applyFill="1" applyBorder="1" applyAlignment="1">
      <alignment vertical="center"/>
    </xf>
    <xf numFmtId="0" fontId="67" fillId="13" borderId="132" xfId="0" applyFont="1" applyFill="1" applyBorder="1" applyAlignment="1">
      <alignment horizontal="center" vertical="center"/>
    </xf>
    <xf numFmtId="3" fontId="69" fillId="0" borderId="41" xfId="0" applyNumberFormat="1" applyFont="1" applyFill="1" applyBorder="1"/>
    <xf numFmtId="3" fontId="69" fillId="0" borderId="43" xfId="0" applyNumberFormat="1" applyFont="1" applyFill="1" applyBorder="1"/>
    <xf numFmtId="0" fontId="70" fillId="0" borderId="0" xfId="0" applyFon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3" fontId="22" fillId="0" borderId="0" xfId="0" applyNumberFormat="1" applyFont="1" applyFill="1" applyBorder="1"/>
    <xf numFmtId="0" fontId="69" fillId="0" borderId="0" xfId="0" applyFont="1"/>
    <xf numFmtId="0" fontId="42" fillId="0" borderId="0" xfId="0" applyFont="1" applyFill="1" applyBorder="1" applyAlignment="1">
      <alignment wrapText="1"/>
    </xf>
    <xf numFmtId="3" fontId="5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69" fillId="0" borderId="0" xfId="0" applyFont="1" applyFill="1" applyBorder="1"/>
    <xf numFmtId="3" fontId="43" fillId="0" borderId="0" xfId="0" applyNumberFormat="1" applyFont="1" applyFill="1" applyBorder="1" applyAlignment="1">
      <alignment horizontal="center"/>
    </xf>
    <xf numFmtId="3" fontId="69" fillId="0" borderId="0" xfId="0" applyNumberFormat="1" applyFont="1" applyFill="1" applyBorder="1"/>
    <xf numFmtId="3" fontId="21" fillId="17" borderId="96" xfId="0" applyNumberFormat="1" applyFont="1" applyFill="1" applyBorder="1" applyAlignment="1">
      <alignment horizontal="right"/>
    </xf>
    <xf numFmtId="0" fontId="0" fillId="31" borderId="0" xfId="0" applyFill="1" applyAlignment="1">
      <alignment wrapText="1"/>
    </xf>
    <xf numFmtId="0" fontId="72" fillId="0" borderId="0" xfId="0" applyFont="1" applyAlignment="1" applyProtection="1">
      <alignment horizontal="right" wrapText="1"/>
      <protection locked="0"/>
    </xf>
    <xf numFmtId="0" fontId="72" fillId="0" borderId="0" xfId="0" applyFont="1" applyFill="1" applyAlignment="1" applyProtection="1">
      <alignment horizontal="right" wrapText="1"/>
      <protection locked="0"/>
    </xf>
    <xf numFmtId="0" fontId="72" fillId="2" borderId="1" xfId="0" applyFont="1" applyFill="1" applyBorder="1" applyAlignment="1" applyProtection="1">
      <alignment horizontal="right" wrapText="1"/>
      <protection locked="0"/>
    </xf>
    <xf numFmtId="0" fontId="18" fillId="0" borderId="0" xfId="0" applyFont="1" applyFill="1" applyBorder="1"/>
    <xf numFmtId="0" fontId="72" fillId="0" borderId="0" xfId="0" applyFont="1" applyFill="1" applyBorder="1" applyAlignment="1"/>
    <xf numFmtId="0" fontId="72" fillId="3" borderId="1" xfId="0" applyFont="1" applyFill="1" applyBorder="1" applyAlignment="1" applyProtection="1">
      <alignment horizontal="right" wrapText="1"/>
      <protection locked="0"/>
    </xf>
    <xf numFmtId="3" fontId="27" fillId="0" borderId="0" xfId="0" applyNumberFormat="1" applyFont="1" applyFill="1" applyBorder="1" applyAlignment="1">
      <alignment horizontal="right"/>
    </xf>
    <xf numFmtId="0" fontId="7" fillId="0" borderId="0" xfId="0" applyFont="1" applyAlignment="1"/>
    <xf numFmtId="0" fontId="0" fillId="0" borderId="0" xfId="0" applyFill="1" applyAlignment="1">
      <alignment horizontal="right"/>
    </xf>
    <xf numFmtId="0" fontId="6" fillId="0" borderId="0" xfId="0" applyFont="1" applyBorder="1" applyAlignment="1">
      <alignment horizontal="right"/>
    </xf>
    <xf numFmtId="0" fontId="6" fillId="17" borderId="0" xfId="0" applyFont="1" applyFill="1" applyBorder="1" applyAlignment="1">
      <alignment horizontal="center" wrapText="1"/>
    </xf>
    <xf numFmtId="0" fontId="6" fillId="17" borderId="0" xfId="0" applyFont="1" applyFill="1" applyBorder="1" applyAlignment="1">
      <alignment wrapText="1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6" fillId="17" borderId="4" xfId="0" applyFont="1" applyFill="1" applyBorder="1" applyAlignment="1">
      <alignment wrapText="1"/>
    </xf>
    <xf numFmtId="0" fontId="13" fillId="0" borderId="215" xfId="0" applyFont="1" applyFill="1" applyBorder="1" applyAlignment="1">
      <alignment horizontal="center" vertical="center"/>
    </xf>
    <xf numFmtId="0" fontId="13" fillId="5" borderId="14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73" xfId="0" applyFill="1" applyBorder="1" applyAlignment="1">
      <alignment horizontal="center" vertical="center"/>
    </xf>
    <xf numFmtId="0" fontId="0" fillId="0" borderId="7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3" fillId="17" borderId="231" xfId="0" applyFont="1" applyFill="1" applyBorder="1" applyAlignment="1">
      <alignment vertical="center"/>
    </xf>
    <xf numFmtId="0" fontId="20" fillId="17" borderId="231" xfId="0" applyFont="1" applyFill="1" applyBorder="1" applyAlignment="1">
      <alignment horizontal="center" textRotation="90" wrapText="1"/>
    </xf>
    <xf numFmtId="0" fontId="20" fillId="17" borderId="231" xfId="0" applyFont="1" applyFill="1" applyBorder="1" applyAlignment="1">
      <alignment horizontal="center" textRotation="90"/>
    </xf>
    <xf numFmtId="0" fontId="5" fillId="17" borderId="231" xfId="0" applyFont="1" applyFill="1" applyBorder="1" applyAlignment="1">
      <alignment horizontal="center" vertical="center" wrapText="1"/>
    </xf>
    <xf numFmtId="0" fontId="13" fillId="17" borderId="231" xfId="0" applyFont="1" applyFill="1" applyBorder="1" applyAlignment="1">
      <alignment horizontal="center" vertical="center" wrapText="1"/>
    </xf>
    <xf numFmtId="0" fontId="0" fillId="17" borderId="231" xfId="0" applyFill="1" applyBorder="1" applyAlignment="1">
      <alignment horizontal="center" vertical="center"/>
    </xf>
    <xf numFmtId="0" fontId="74" fillId="17" borderId="231" xfId="0" applyFont="1" applyFill="1" applyBorder="1" applyAlignment="1">
      <alignment horizontal="center" vertical="center" wrapText="1"/>
    </xf>
    <xf numFmtId="0" fontId="0" fillId="17" borderId="231" xfId="0" applyFont="1" applyFill="1" applyBorder="1" applyAlignment="1">
      <alignment horizontal="center" vertical="center"/>
    </xf>
    <xf numFmtId="0" fontId="0" fillId="17" borderId="231" xfId="0" applyFont="1" applyFill="1" applyBorder="1" applyAlignment="1">
      <alignment horizontal="center" vertical="center" wrapText="1"/>
    </xf>
    <xf numFmtId="0" fontId="14" fillId="17" borderId="231" xfId="0" applyFont="1" applyFill="1" applyBorder="1" applyAlignment="1">
      <alignment horizontal="center" vertical="center" wrapText="1"/>
    </xf>
    <xf numFmtId="0" fontId="19" fillId="17" borderId="231" xfId="0" applyFont="1" applyFill="1" applyBorder="1" applyAlignment="1">
      <alignment horizontal="center" vertical="center" wrapText="1"/>
    </xf>
    <xf numFmtId="0" fontId="18" fillId="17" borderId="231" xfId="0" applyFont="1" applyFill="1" applyBorder="1" applyAlignment="1">
      <alignment horizontal="center" vertical="center" wrapText="1"/>
    </xf>
    <xf numFmtId="0" fontId="0" fillId="17" borderId="231" xfId="0" applyFill="1" applyBorder="1" applyAlignment="1">
      <alignment horizontal="center" vertical="center" wrapText="1"/>
    </xf>
    <xf numFmtId="0" fontId="20" fillId="7" borderId="232" xfId="0" applyFont="1" applyFill="1" applyBorder="1" applyAlignment="1">
      <alignment vertical="center"/>
    </xf>
    <xf numFmtId="3" fontId="21" fillId="0" borderId="15" xfId="0" applyNumberFormat="1" applyFont="1" applyFill="1" applyBorder="1" applyAlignment="1"/>
    <xf numFmtId="3" fontId="21" fillId="0" borderId="230" xfId="0" applyNumberFormat="1" applyFont="1" applyFill="1" applyBorder="1" applyAlignment="1"/>
    <xf numFmtId="3" fontId="21" fillId="0" borderId="23" xfId="0" applyNumberFormat="1" applyFont="1" applyFill="1" applyBorder="1" applyAlignment="1"/>
    <xf numFmtId="3" fontId="21" fillId="5" borderId="233" xfId="0" applyNumberFormat="1" applyFont="1" applyFill="1" applyBorder="1" applyAlignment="1"/>
    <xf numFmtId="3" fontId="21" fillId="5" borderId="230" xfId="0" applyNumberFormat="1" applyFont="1" applyFill="1" applyBorder="1" applyAlignment="1"/>
    <xf numFmtId="3" fontId="22" fillId="5" borderId="17" xfId="0" applyNumberFormat="1" applyFont="1" applyFill="1" applyBorder="1" applyAlignment="1"/>
    <xf numFmtId="3" fontId="21" fillId="0" borderId="17" xfId="0" applyNumberFormat="1" applyFont="1" applyFill="1" applyBorder="1" applyAlignment="1"/>
    <xf numFmtId="3" fontId="21" fillId="6" borderId="230" xfId="0" applyNumberFormat="1" applyFont="1" applyFill="1" applyBorder="1" applyAlignment="1"/>
    <xf numFmtId="3" fontId="21" fillId="0" borderId="25" xfId="0" applyNumberFormat="1" applyFont="1" applyFill="1" applyBorder="1" applyAlignment="1"/>
    <xf numFmtId="3" fontId="21" fillId="0" borderId="234" xfId="0" applyNumberFormat="1" applyFont="1" applyFill="1" applyBorder="1" applyAlignment="1"/>
    <xf numFmtId="3" fontId="21" fillId="0" borderId="27" xfId="0" applyNumberFormat="1" applyFont="1" applyFill="1" applyBorder="1" applyAlignment="1"/>
    <xf numFmtId="3" fontId="21" fillId="0" borderId="193" xfId="0" applyNumberFormat="1" applyFont="1" applyFill="1" applyBorder="1" applyAlignment="1"/>
    <xf numFmtId="3" fontId="21" fillId="5" borderId="234" xfId="0" applyNumberFormat="1" applyFont="1" applyFill="1" applyBorder="1" applyAlignment="1"/>
    <xf numFmtId="3" fontId="21" fillId="5" borderId="27" xfId="0" applyNumberFormat="1" applyFont="1" applyFill="1" applyBorder="1" applyAlignment="1"/>
    <xf numFmtId="3" fontId="22" fillId="5" borderId="1" xfId="0" applyNumberFormat="1" applyFont="1" applyFill="1" applyBorder="1" applyAlignment="1"/>
    <xf numFmtId="3" fontId="21" fillId="0" borderId="1" xfId="0" applyNumberFormat="1" applyFont="1" applyFill="1" applyBorder="1" applyAlignment="1"/>
    <xf numFmtId="3" fontId="21" fillId="6" borderId="27" xfId="0" applyNumberFormat="1" applyFont="1" applyFill="1" applyBorder="1" applyAlignment="1"/>
    <xf numFmtId="3" fontId="21" fillId="0" borderId="196" xfId="0" applyNumberFormat="1" applyFont="1" applyFill="1" applyBorder="1" applyAlignment="1"/>
    <xf numFmtId="3" fontId="21" fillId="0" borderId="171" xfId="0" applyNumberFormat="1" applyFont="1" applyFill="1" applyBorder="1" applyAlignment="1"/>
    <xf numFmtId="3" fontId="21" fillId="0" borderId="19" xfId="0" applyNumberFormat="1" applyFont="1" applyFill="1" applyBorder="1" applyAlignment="1"/>
    <xf numFmtId="0" fontId="20" fillId="0" borderId="171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93" xfId="0" applyFont="1" applyFill="1" applyBorder="1" applyAlignment="1">
      <alignment horizontal="center"/>
    </xf>
    <xf numFmtId="3" fontId="21" fillId="0" borderId="216" xfId="0" applyNumberFormat="1" applyFont="1" applyFill="1" applyBorder="1" applyAlignment="1"/>
    <xf numFmtId="3" fontId="21" fillId="0" borderId="53" xfId="0" applyNumberFormat="1" applyFont="1" applyFill="1" applyBorder="1" applyAlignment="1"/>
    <xf numFmtId="3" fontId="21" fillId="0" borderId="54" xfId="0" applyNumberFormat="1" applyFont="1" applyFill="1" applyBorder="1" applyAlignment="1"/>
    <xf numFmtId="3" fontId="21" fillId="5" borderId="53" xfId="0" applyNumberFormat="1" applyFont="1" applyFill="1" applyBorder="1" applyAlignment="1"/>
    <xf numFmtId="3" fontId="21" fillId="0" borderId="3" xfId="0" applyNumberFormat="1" applyFont="1" applyFill="1" applyBorder="1" applyAlignment="1"/>
    <xf numFmtId="3" fontId="21" fillId="0" borderId="157" xfId="0" applyNumberFormat="1" applyFont="1" applyFill="1" applyBorder="1" applyAlignment="1"/>
    <xf numFmtId="3" fontId="21" fillId="6" borderId="53" xfId="0" applyNumberFormat="1" applyFont="1" applyFill="1" applyBorder="1" applyAlignment="1"/>
    <xf numFmtId="3" fontId="21" fillId="0" borderId="14" xfId="0" applyNumberFormat="1" applyFont="1" applyFill="1" applyBorder="1" applyAlignment="1"/>
    <xf numFmtId="3" fontId="21" fillId="6" borderId="195" xfId="0" applyNumberFormat="1" applyFont="1" applyFill="1" applyBorder="1" applyAlignment="1"/>
    <xf numFmtId="0" fontId="20" fillId="7" borderId="235" xfId="0" applyFont="1" applyFill="1" applyBorder="1" applyAlignment="1">
      <alignment vertical="center"/>
    </xf>
    <xf numFmtId="3" fontId="21" fillId="5" borderId="171" xfId="0" applyNumberFormat="1" applyFont="1" applyFill="1" applyBorder="1" applyAlignment="1"/>
    <xf numFmtId="3" fontId="22" fillId="5" borderId="18" xfId="0" applyNumberFormat="1" applyFont="1" applyFill="1" applyBorder="1" applyAlignment="1"/>
    <xf numFmtId="3" fontId="21" fillId="0" borderId="18" xfId="0" applyNumberFormat="1" applyFont="1" applyFill="1" applyBorder="1" applyAlignment="1"/>
    <xf numFmtId="3" fontId="21" fillId="6" borderId="171" xfId="0" applyNumberFormat="1" applyFont="1" applyFill="1" applyBorder="1" applyAlignment="1"/>
    <xf numFmtId="3" fontId="21" fillId="0" borderId="236" xfId="0" applyNumberFormat="1" applyFont="1" applyFill="1" applyBorder="1" applyAlignment="1"/>
    <xf numFmtId="0" fontId="13" fillId="0" borderId="18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20" fillId="0" borderId="195" xfId="0" applyFont="1" applyFill="1" applyBorder="1" applyAlignment="1">
      <alignment horizontal="center"/>
    </xf>
    <xf numFmtId="0" fontId="20" fillId="11" borderId="237" xfId="0" applyFont="1" applyFill="1" applyBorder="1" applyAlignment="1">
      <alignment vertical="center"/>
    </xf>
    <xf numFmtId="3" fontId="21" fillId="5" borderId="29" xfId="0" applyNumberFormat="1" applyFont="1" applyFill="1" applyBorder="1" applyAlignment="1"/>
    <xf numFmtId="0" fontId="20" fillId="17" borderId="0" xfId="0" applyFont="1" applyFill="1" applyBorder="1"/>
    <xf numFmtId="3" fontId="11" fillId="13" borderId="30" xfId="0" applyNumberFormat="1" applyFont="1" applyFill="1" applyBorder="1" applyAlignment="1"/>
    <xf numFmtId="3" fontId="11" fillId="13" borderId="240" xfId="0" applyNumberFormat="1" applyFont="1" applyFill="1" applyBorder="1" applyAlignment="1"/>
    <xf numFmtId="3" fontId="11" fillId="13" borderId="241" xfId="0" applyNumberFormat="1" applyFont="1" applyFill="1" applyBorder="1" applyAlignment="1"/>
    <xf numFmtId="3" fontId="11" fillId="32" borderId="227" xfId="0" applyNumberFormat="1" applyFont="1" applyFill="1" applyBorder="1" applyAlignment="1"/>
    <xf numFmtId="3" fontId="11" fillId="32" borderId="240" xfId="0" applyNumberFormat="1" applyFont="1" applyFill="1" applyBorder="1" applyAlignment="1"/>
    <xf numFmtId="3" fontId="11" fillId="32" borderId="242" xfId="0" applyNumberFormat="1" applyFont="1" applyFill="1" applyBorder="1" applyAlignment="1"/>
    <xf numFmtId="3" fontId="11" fillId="13" borderId="242" xfId="0" applyNumberFormat="1" applyFont="1" applyFill="1" applyBorder="1" applyAlignment="1"/>
    <xf numFmtId="3" fontId="11" fillId="33" borderId="243" xfId="0" applyNumberFormat="1" applyFont="1" applyFill="1" applyBorder="1" applyAlignment="1"/>
    <xf numFmtId="3" fontId="11" fillId="13" borderId="244" xfId="0" applyNumberFormat="1" applyFont="1" applyFill="1" applyBorder="1" applyAlignment="1"/>
    <xf numFmtId="3" fontId="11" fillId="33" borderId="240" xfId="0" applyNumberFormat="1" applyFont="1" applyFill="1" applyBorder="1" applyAlignment="1"/>
    <xf numFmtId="3" fontId="11" fillId="13" borderId="245" xfId="0" applyNumberFormat="1" applyFont="1" applyFill="1" applyBorder="1" applyAlignment="1"/>
    <xf numFmtId="0" fontId="0" fillId="0" borderId="0" xfId="0" applyFont="1"/>
    <xf numFmtId="0" fontId="20" fillId="0" borderId="0" xfId="0" applyFont="1" applyFill="1" applyBorder="1"/>
    <xf numFmtId="0" fontId="12" fillId="0" borderId="0" xfId="0" applyFont="1" applyBorder="1" applyAlignment="1"/>
    <xf numFmtId="0" fontId="75" fillId="0" borderId="0" xfId="0" applyFont="1" applyBorder="1" applyAlignment="1"/>
    <xf numFmtId="3" fontId="14" fillId="0" borderId="0" xfId="0" applyNumberFormat="1" applyFont="1" applyFill="1" applyBorder="1" applyAlignment="1">
      <alignment horizontal="right"/>
    </xf>
    <xf numFmtId="0" fontId="76" fillId="0" borderId="0" xfId="0" applyFont="1"/>
    <xf numFmtId="0" fontId="8" fillId="0" borderId="0" xfId="0" applyFont="1"/>
    <xf numFmtId="0" fontId="0" fillId="34" borderId="0" xfId="0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73" fillId="0" borderId="239" xfId="0" applyFont="1" applyFill="1" applyBorder="1" applyAlignment="1">
      <alignment vertical="center"/>
    </xf>
    <xf numFmtId="0" fontId="0" fillId="17" borderId="239" xfId="0" applyFill="1" applyBorder="1" applyAlignment="1">
      <alignment horizontal="center" vertical="center"/>
    </xf>
    <xf numFmtId="0" fontId="20" fillId="7" borderId="253" xfId="0" applyFont="1" applyFill="1" applyBorder="1" applyAlignment="1">
      <alignment vertical="center"/>
    </xf>
    <xf numFmtId="3" fontId="21" fillId="5" borderId="15" xfId="0" applyNumberFormat="1" applyFont="1" applyFill="1" applyBorder="1" applyAlignment="1"/>
    <xf numFmtId="3" fontId="21" fillId="0" borderId="195" xfId="0" applyNumberFormat="1" applyFont="1" applyFill="1" applyBorder="1" applyAlignment="1"/>
    <xf numFmtId="0" fontId="20" fillId="0" borderId="1" xfId="0" applyFont="1" applyFill="1" applyBorder="1" applyAlignment="1">
      <alignment horizontal="center"/>
    </xf>
    <xf numFmtId="0" fontId="20" fillId="0" borderId="193" xfId="0" applyFont="1" applyFill="1" applyBorder="1" applyAlignment="1">
      <alignment horizontal="center"/>
    </xf>
    <xf numFmtId="0" fontId="13" fillId="0" borderId="27" xfId="2" applyFont="1" applyFill="1" applyBorder="1" applyAlignment="1">
      <alignment horizontal="center"/>
    </xf>
    <xf numFmtId="3" fontId="32" fillId="0" borderId="0" xfId="0" applyNumberFormat="1" applyFont="1" applyFill="1" applyBorder="1" applyAlignment="1">
      <alignment vertical="center"/>
    </xf>
    <xf numFmtId="0" fontId="8" fillId="17" borderId="0" xfId="0" applyFont="1" applyFill="1" applyBorder="1"/>
    <xf numFmtId="0" fontId="75" fillId="17" borderId="0" xfId="0" applyFont="1" applyFill="1" applyBorder="1" applyAlignment="1"/>
    <xf numFmtId="0" fontId="75" fillId="0" borderId="0" xfId="0" applyFont="1" applyFill="1" applyBorder="1" applyAlignment="1"/>
    <xf numFmtId="0" fontId="0" fillId="0" borderId="0" xfId="0" applyFont="1" applyFill="1" applyBorder="1" applyAlignment="1"/>
    <xf numFmtId="0" fontId="20" fillId="7" borderId="256" xfId="0" applyFont="1" applyFill="1" applyBorder="1" applyAlignment="1">
      <alignment vertical="center"/>
    </xf>
    <xf numFmtId="0" fontId="20" fillId="17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8" fillId="0" borderId="0" xfId="0" applyFont="1" applyBorder="1"/>
    <xf numFmtId="3" fontId="5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3" fontId="53" fillId="0" borderId="223" xfId="0" applyNumberFormat="1" applyFont="1" applyFill="1" applyBorder="1" applyAlignment="1"/>
    <xf numFmtId="0" fontId="43" fillId="0" borderId="0" xfId="0" applyFont="1" applyFill="1" applyBorder="1" applyAlignment="1"/>
    <xf numFmtId="3" fontId="53" fillId="0" borderId="0" xfId="0" applyNumberFormat="1" applyFont="1" applyFill="1" applyBorder="1" applyAlignment="1"/>
    <xf numFmtId="0" fontId="43" fillId="0" borderId="0" xfId="0" applyFont="1" applyFill="1" applyBorder="1" applyAlignment="1">
      <alignment horizontal="left"/>
    </xf>
    <xf numFmtId="3" fontId="42" fillId="0" borderId="0" xfId="0" applyNumberFormat="1" applyFont="1" applyFill="1" applyBorder="1" applyAlignment="1"/>
    <xf numFmtId="0" fontId="69" fillId="0" borderId="0" xfId="0" applyFont="1" applyFill="1" applyBorder="1" applyAlignment="1"/>
    <xf numFmtId="0" fontId="69" fillId="3" borderId="1" xfId="0" applyFont="1" applyFill="1" applyBorder="1" applyAlignment="1" applyProtection="1">
      <alignment horizontal="left" vertical="center" wrapText="1"/>
      <protection locked="0"/>
    </xf>
    <xf numFmtId="0" fontId="73" fillId="17" borderId="239" xfId="0" applyFont="1" applyFill="1" applyBorder="1" applyAlignment="1">
      <alignment vertical="center"/>
    </xf>
    <xf numFmtId="0" fontId="14" fillId="17" borderId="239" xfId="0" applyFont="1" applyFill="1" applyBorder="1" applyAlignment="1">
      <alignment horizontal="center" vertical="center" wrapText="1"/>
    </xf>
    <xf numFmtId="0" fontId="19" fillId="17" borderId="239" xfId="0" applyFont="1" applyFill="1" applyBorder="1" applyAlignment="1">
      <alignment horizontal="center" vertical="center" wrapText="1"/>
    </xf>
    <xf numFmtId="0" fontId="18" fillId="17" borderId="239" xfId="0" applyFont="1" applyFill="1" applyBorder="1" applyAlignment="1">
      <alignment horizontal="center" vertical="center" wrapText="1"/>
    </xf>
    <xf numFmtId="0" fontId="20" fillId="7" borderId="257" xfId="0" applyFont="1" applyFill="1" applyBorder="1" applyAlignment="1">
      <alignment vertical="center"/>
    </xf>
    <xf numFmtId="0" fontId="37" fillId="3" borderId="119" xfId="0" applyFont="1" applyFill="1" applyBorder="1" applyAlignment="1" applyProtection="1">
      <alignment horizontal="center" wrapText="1"/>
      <protection locked="0"/>
    </xf>
    <xf numFmtId="0" fontId="37" fillId="3" borderId="119" xfId="0" applyFont="1" applyFill="1" applyBorder="1" applyAlignment="1" applyProtection="1">
      <alignment horizontal="left" wrapText="1"/>
      <protection locked="0"/>
    </xf>
    <xf numFmtId="3" fontId="21" fillId="0" borderId="258" xfId="0" applyNumberFormat="1" applyFont="1" applyFill="1" applyBorder="1" applyAlignment="1"/>
    <xf numFmtId="3" fontId="21" fillId="6" borderId="6" xfId="0" applyNumberFormat="1" applyFont="1" applyFill="1" applyBorder="1" applyAlignment="1"/>
    <xf numFmtId="3" fontId="21" fillId="0" borderId="7" xfId="0" applyNumberFormat="1" applyFont="1" applyFill="1" applyBorder="1" applyAlignment="1"/>
    <xf numFmtId="3" fontId="21" fillId="0" borderId="120" xfId="0" applyNumberFormat="1" applyFont="1" applyFill="1" applyBorder="1" applyAlignment="1"/>
    <xf numFmtId="0" fontId="37" fillId="3" borderId="125" xfId="0" applyFont="1" applyFill="1" applyBorder="1" applyAlignment="1" applyProtection="1">
      <alignment horizontal="center" wrapText="1"/>
      <protection locked="0"/>
    </xf>
    <xf numFmtId="0" fontId="37" fillId="3" borderId="181" xfId="0" applyFont="1" applyFill="1" applyBorder="1" applyAlignment="1" applyProtection="1">
      <alignment horizontal="left" wrapText="1"/>
      <protection locked="0"/>
    </xf>
    <xf numFmtId="3" fontId="21" fillId="6" borderId="173" xfId="0" applyNumberFormat="1" applyFont="1" applyFill="1" applyBorder="1" applyAlignment="1"/>
    <xf numFmtId="3" fontId="21" fillId="0" borderId="108" xfId="0" applyNumberFormat="1" applyFont="1" applyFill="1" applyBorder="1" applyAlignment="1"/>
    <xf numFmtId="0" fontId="8" fillId="13" borderId="259" xfId="0" applyFont="1" applyFill="1" applyBorder="1" applyAlignment="1">
      <alignment horizontal="center" wrapText="1"/>
    </xf>
    <xf numFmtId="0" fontId="33" fillId="13" borderId="181" xfId="4" applyFont="1" applyFill="1" applyBorder="1" applyAlignment="1">
      <alignment horizontal="left"/>
    </xf>
    <xf numFmtId="0" fontId="8" fillId="0" borderId="260" xfId="0" applyFont="1" applyFill="1" applyBorder="1" applyAlignment="1">
      <alignment horizontal="center" wrapText="1"/>
    </xf>
    <xf numFmtId="0" fontId="33" fillId="0" borderId="181" xfId="4" applyFont="1" applyFill="1" applyBorder="1" applyAlignment="1">
      <alignment horizontal="left"/>
    </xf>
    <xf numFmtId="0" fontId="13" fillId="0" borderId="27" xfId="4" applyFont="1" applyFill="1" applyBorder="1" applyAlignment="1">
      <alignment horizontal="left"/>
    </xf>
    <xf numFmtId="3" fontId="21" fillId="0" borderId="130" xfId="0" applyNumberFormat="1" applyFont="1" applyFill="1" applyBorder="1" applyAlignment="1"/>
    <xf numFmtId="0" fontId="13" fillId="0" borderId="27" xfId="0" applyFont="1" applyFill="1" applyBorder="1" applyAlignment="1">
      <alignment horizontal="center"/>
    </xf>
    <xf numFmtId="3" fontId="21" fillId="0" borderId="20" xfId="0" applyNumberFormat="1" applyFont="1" applyFill="1" applyBorder="1" applyAlignment="1"/>
    <xf numFmtId="3" fontId="21" fillId="0" borderId="261" xfId="0" applyNumberFormat="1" applyFont="1" applyFill="1" applyBorder="1" applyAlignment="1"/>
    <xf numFmtId="0" fontId="8" fillId="13" borderId="262" xfId="0" applyFont="1" applyFill="1" applyBorder="1" applyAlignment="1"/>
    <xf numFmtId="0" fontId="8" fillId="0" borderId="259" xfId="0" applyFont="1" applyFill="1" applyBorder="1" applyAlignment="1">
      <alignment horizontal="center" wrapText="1"/>
    </xf>
    <xf numFmtId="0" fontId="33" fillId="0" borderId="262" xfId="4" applyFont="1" applyFill="1" applyBorder="1" applyAlignment="1">
      <alignment horizontal="left"/>
    </xf>
    <xf numFmtId="0" fontId="8" fillId="13" borderId="181" xfId="0" applyFont="1" applyFill="1" applyBorder="1" applyAlignment="1">
      <alignment wrapText="1"/>
    </xf>
    <xf numFmtId="0" fontId="8" fillId="13" borderId="262" xfId="0" applyFont="1" applyFill="1" applyBorder="1" applyAlignment="1">
      <alignment wrapText="1"/>
    </xf>
    <xf numFmtId="0" fontId="8" fillId="13" borderId="181" xfId="0" applyFont="1" applyFill="1" applyBorder="1" applyAlignment="1"/>
    <xf numFmtId="0" fontId="13" fillId="0" borderId="171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49" fontId="8" fillId="0" borderId="181" xfId="0" applyNumberFormat="1" applyFont="1" applyFill="1" applyBorder="1" applyAlignment="1"/>
    <xf numFmtId="0" fontId="13" fillId="0" borderId="14" xfId="0" applyFont="1" applyFill="1" applyBorder="1" applyAlignment="1">
      <alignment horizontal="center"/>
    </xf>
    <xf numFmtId="49" fontId="8" fillId="0" borderId="181" xfId="0" applyNumberFormat="1" applyFont="1" applyFill="1" applyBorder="1" applyAlignment="1">
      <alignment wrapText="1"/>
    </xf>
    <xf numFmtId="0" fontId="20" fillId="11" borderId="263" xfId="0" applyFont="1" applyFill="1" applyBorder="1" applyAlignment="1">
      <alignment vertical="center"/>
    </xf>
    <xf numFmtId="0" fontId="8" fillId="0" borderId="181" xfId="0" applyFont="1" applyFill="1" applyBorder="1" applyAlignment="1">
      <alignment wrapText="1"/>
    </xf>
    <xf numFmtId="0" fontId="8" fillId="0" borderId="264" xfId="0" applyFont="1" applyFill="1" applyBorder="1" applyAlignment="1">
      <alignment horizontal="center" wrapText="1"/>
    </xf>
    <xf numFmtId="0" fontId="33" fillId="0" borderId="72" xfId="1" applyFont="1" applyFill="1" applyBorder="1" applyAlignment="1">
      <alignment wrapText="1"/>
    </xf>
    <xf numFmtId="0" fontId="13" fillId="0" borderId="5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157" xfId="0" applyFont="1" applyFill="1" applyBorder="1" applyAlignment="1">
      <alignment horizontal="center"/>
    </xf>
    <xf numFmtId="3" fontId="11" fillId="33" borderId="250" xfId="0" applyNumberFormat="1" applyFont="1" applyFill="1" applyBorder="1" applyAlignment="1"/>
    <xf numFmtId="3" fontId="11" fillId="13" borderId="265" xfId="0" applyNumberFormat="1" applyFont="1" applyFill="1" applyBorder="1" applyAlignment="1"/>
    <xf numFmtId="3" fontId="11" fillId="13" borderId="251" xfId="0" applyNumberFormat="1" applyFont="1" applyFill="1" applyBorder="1" applyAlignment="1"/>
    <xf numFmtId="0" fontId="8" fillId="13" borderId="266" xfId="0" applyFont="1" applyFill="1" applyBorder="1" applyAlignment="1">
      <alignment horizontal="center" wrapText="1"/>
    </xf>
    <xf numFmtId="0" fontId="33" fillId="13" borderId="119" xfId="4" applyFont="1" applyFill="1" applyBorder="1" applyAlignment="1">
      <alignment horizontal="left" wrapText="1"/>
    </xf>
    <xf numFmtId="0" fontId="33" fillId="13" borderId="181" xfId="4" applyFont="1" applyFill="1" applyBorder="1" applyAlignment="1">
      <alignment horizontal="left" wrapText="1"/>
    </xf>
    <xf numFmtId="0" fontId="8" fillId="4" borderId="259" xfId="0" applyFont="1" applyFill="1" applyBorder="1" applyAlignment="1">
      <alignment horizontal="center" wrapText="1"/>
    </xf>
    <xf numFmtId="0" fontId="33" fillId="4" borderId="181" xfId="4" applyFont="1" applyFill="1" applyBorder="1" applyAlignment="1">
      <alignment horizontal="left" wrapText="1"/>
    </xf>
    <xf numFmtId="0" fontId="8" fillId="0" borderId="254" xfId="0" applyFont="1" applyFill="1" applyBorder="1" applyAlignment="1">
      <alignment horizontal="right" wrapText="1"/>
    </xf>
    <xf numFmtId="0" fontId="8" fillId="0" borderId="255" xfId="0" applyFont="1" applyFill="1" applyBorder="1" applyAlignment="1">
      <alignment wrapText="1"/>
    </xf>
    <xf numFmtId="0" fontId="23" fillId="0" borderId="43" xfId="0" applyFont="1" applyFill="1" applyBorder="1" applyAlignment="1">
      <alignment horizontal="right" wrapText="1"/>
    </xf>
    <xf numFmtId="0" fontId="23" fillId="0" borderId="60" xfId="0" applyFont="1" applyFill="1" applyBorder="1" applyAlignment="1">
      <alignment wrapText="1"/>
    </xf>
    <xf numFmtId="0" fontId="8" fillId="0" borderId="197" xfId="0" applyFont="1" applyFill="1" applyBorder="1" applyAlignment="1">
      <alignment wrapText="1"/>
    </xf>
    <xf numFmtId="0" fontId="8" fillId="0" borderId="197" xfId="4" applyFont="1" applyFill="1" applyBorder="1" applyAlignment="1">
      <alignment horizontal="left" wrapText="1"/>
    </xf>
    <xf numFmtId="0" fontId="8" fillId="0" borderId="255" xfId="4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8" fillId="13" borderId="254" xfId="0" applyFont="1" applyFill="1" applyBorder="1" applyAlignment="1">
      <alignment horizontal="right" wrapText="1"/>
    </xf>
    <xf numFmtId="0" fontId="8" fillId="13" borderId="255" xfId="4" applyFont="1" applyFill="1" applyBorder="1" applyAlignment="1">
      <alignment horizontal="left" wrapText="1"/>
    </xf>
    <xf numFmtId="0" fontId="33" fillId="0" borderId="197" xfId="4" applyFont="1" applyFill="1" applyBorder="1" applyAlignment="1">
      <alignment horizontal="left" wrapText="1"/>
    </xf>
    <xf numFmtId="0" fontId="20" fillId="0" borderId="267" xfId="0" applyFont="1" applyFill="1" applyBorder="1" applyAlignment="1">
      <alignment horizontal="center"/>
    </xf>
    <xf numFmtId="0" fontId="77" fillId="0" borderId="255" xfId="1" applyFont="1" applyFill="1" applyBorder="1" applyAlignment="1">
      <alignment wrapText="1"/>
    </xf>
    <xf numFmtId="49" fontId="8" fillId="0" borderId="197" xfId="0" applyNumberFormat="1" applyFont="1" applyFill="1" applyBorder="1" applyAlignment="1">
      <alignment wrapText="1"/>
    </xf>
    <xf numFmtId="49" fontId="33" fillId="0" borderId="197" xfId="4" applyNumberFormat="1" applyFont="1" applyFill="1" applyBorder="1" applyAlignment="1">
      <alignment horizontal="left" wrapText="1"/>
    </xf>
    <xf numFmtId="3" fontId="21" fillId="5" borderId="268" xfId="0" applyNumberFormat="1" applyFont="1" applyFill="1" applyBorder="1" applyAlignment="1"/>
    <xf numFmtId="0" fontId="8" fillId="13" borderId="269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wrapText="1"/>
    </xf>
    <xf numFmtId="49" fontId="12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/>
    <xf numFmtId="3" fontId="8" fillId="17" borderId="0" xfId="0" applyNumberFormat="1" applyFont="1" applyFill="1" applyBorder="1"/>
    <xf numFmtId="3" fontId="75" fillId="17" borderId="0" xfId="0" applyNumberFormat="1" applyFont="1" applyFill="1" applyBorder="1" applyAlignment="1"/>
    <xf numFmtId="3" fontId="75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49" fontId="23" fillId="0" borderId="125" xfId="0" applyNumberFormat="1" applyFont="1" applyFill="1" applyBorder="1" applyAlignment="1">
      <alignment wrapText="1"/>
    </xf>
    <xf numFmtId="0" fontId="13" fillId="0" borderId="1" xfId="2" applyFont="1" applyFill="1" applyBorder="1" applyAlignment="1">
      <alignment horizontal="center"/>
    </xf>
    <xf numFmtId="0" fontId="13" fillId="0" borderId="14" xfId="2" applyFont="1" applyFill="1" applyBorder="1" applyAlignment="1">
      <alignment horizontal="center"/>
    </xf>
    <xf numFmtId="0" fontId="8" fillId="0" borderId="108" xfId="0" applyFont="1" applyFill="1" applyBorder="1" applyAlignment="1">
      <alignment horizontal="left" wrapText="1"/>
    </xf>
    <xf numFmtId="0" fontId="8" fillId="0" borderId="270" xfId="0" applyFont="1" applyFill="1" applyBorder="1" applyAlignment="1">
      <alignment horizontal="right" wrapText="1"/>
    </xf>
    <xf numFmtId="49" fontId="8" fillId="0" borderId="261" xfId="0" applyNumberFormat="1" applyFont="1" applyFill="1" applyBorder="1" applyAlignment="1">
      <alignment horizontal="left" wrapText="1"/>
    </xf>
    <xf numFmtId="0" fontId="20" fillId="0" borderId="27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93" xfId="0" applyFont="1" applyFill="1" applyBorder="1" applyAlignment="1">
      <alignment horizontal="center" wrapText="1"/>
    </xf>
    <xf numFmtId="0" fontId="8" fillId="0" borderId="271" xfId="0" applyFont="1" applyFill="1" applyBorder="1" applyAlignment="1">
      <alignment horizontal="right" wrapText="1"/>
    </xf>
    <xf numFmtId="0" fontId="8" fillId="0" borderId="130" xfId="0" applyFont="1" applyFill="1" applyBorder="1" applyAlignment="1">
      <alignment horizontal="left" wrapText="1"/>
    </xf>
    <xf numFmtId="0" fontId="20" fillId="0" borderId="5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157" xfId="0" applyFont="1" applyFill="1" applyBorder="1" applyAlignment="1">
      <alignment horizontal="center" wrapText="1"/>
    </xf>
    <xf numFmtId="3" fontId="21" fillId="5" borderId="216" xfId="0" applyNumberFormat="1" applyFont="1" applyFill="1" applyBorder="1" applyAlignment="1"/>
    <xf numFmtId="3" fontId="21" fillId="6" borderId="238" xfId="0" applyNumberFormat="1" applyFont="1" applyFill="1" applyBorder="1" applyAlignment="1"/>
    <xf numFmtId="3" fontId="21" fillId="0" borderId="113" xfId="0" applyNumberFormat="1" applyFont="1" applyFill="1" applyBorder="1" applyAlignment="1"/>
    <xf numFmtId="0" fontId="23" fillId="0" borderId="124" xfId="0" applyFont="1" applyFill="1" applyBorder="1" applyAlignment="1">
      <alignment horizontal="right" wrapText="1"/>
    </xf>
    <xf numFmtId="49" fontId="23" fillId="0" borderId="124" xfId="0" applyNumberFormat="1" applyFont="1" applyFill="1" applyBorder="1" applyAlignment="1">
      <alignment wrapText="1"/>
    </xf>
    <xf numFmtId="0" fontId="8" fillId="0" borderId="135" xfId="0" applyFont="1" applyFill="1" applyBorder="1" applyAlignment="1">
      <alignment horizontal="right" wrapText="1"/>
    </xf>
    <xf numFmtId="0" fontId="8" fillId="0" borderId="111" xfId="0" applyFont="1" applyFill="1" applyBorder="1" applyAlignment="1">
      <alignment horizontal="left" wrapText="1"/>
    </xf>
    <xf numFmtId="0" fontId="20" fillId="0" borderId="70" xfId="0" applyFont="1" applyFill="1" applyBorder="1" applyAlignment="1">
      <alignment horizontal="center" wrapText="1"/>
    </xf>
    <xf numFmtId="0" fontId="13" fillId="0" borderId="28" xfId="0" applyFont="1" applyFill="1" applyBorder="1" applyAlignment="1">
      <alignment horizontal="center" wrapText="1"/>
    </xf>
    <xf numFmtId="0" fontId="13" fillId="0" borderId="199" xfId="0" applyFont="1" applyFill="1" applyBorder="1" applyAlignment="1">
      <alignment horizontal="center" wrapText="1"/>
    </xf>
    <xf numFmtId="3" fontId="11" fillId="13" borderId="132" xfId="0" applyNumberFormat="1" applyFont="1" applyFill="1" applyBorder="1" applyAlignment="1"/>
    <xf numFmtId="3" fontId="11" fillId="13" borderId="36" xfId="0" applyNumberFormat="1" applyFont="1" applyFill="1" applyBorder="1" applyAlignment="1"/>
    <xf numFmtId="3" fontId="11" fillId="13" borderId="38" xfId="0" applyNumberFormat="1" applyFont="1" applyFill="1" applyBorder="1" applyAlignment="1"/>
    <xf numFmtId="3" fontId="11" fillId="13" borderId="221" xfId="0" applyNumberFormat="1" applyFont="1" applyFill="1" applyBorder="1" applyAlignment="1"/>
    <xf numFmtId="3" fontId="11" fillId="13" borderId="37" xfId="0" applyNumberFormat="1" applyFont="1" applyFill="1" applyBorder="1" applyAlignment="1"/>
    <xf numFmtId="3" fontId="11" fillId="13" borderId="226" xfId="0" applyNumberFormat="1" applyFont="1" applyFill="1" applyBorder="1" applyAlignment="1"/>
    <xf numFmtId="3" fontId="11" fillId="13" borderId="272" xfId="0" applyNumberFormat="1" applyFont="1" applyFill="1" applyBorder="1" applyAlignment="1"/>
    <xf numFmtId="0" fontId="0" fillId="38" borderId="0" xfId="0" applyFill="1" applyAlignment="1">
      <alignment wrapText="1"/>
    </xf>
    <xf numFmtId="0" fontId="10" fillId="0" borderId="0" xfId="0" applyFont="1" applyFill="1" applyBorder="1"/>
    <xf numFmtId="3" fontId="21" fillId="39" borderId="27" xfId="0" applyNumberFormat="1" applyFont="1" applyFill="1" applyBorder="1" applyAlignment="1"/>
    <xf numFmtId="3" fontId="22" fillId="39" borderId="1" xfId="0" applyNumberFormat="1" applyFont="1" applyFill="1" applyBorder="1" applyAlignment="1"/>
    <xf numFmtId="3" fontId="21" fillId="6" borderId="91" xfId="0" applyNumberFormat="1" applyFont="1" applyFill="1" applyBorder="1" applyAlignment="1"/>
    <xf numFmtId="3" fontId="21" fillId="0" borderId="92" xfId="0" applyNumberFormat="1" applyFont="1" applyFill="1" applyBorder="1" applyAlignment="1"/>
    <xf numFmtId="3" fontId="21" fillId="0" borderId="93" xfId="0" applyNumberFormat="1" applyFont="1" applyFill="1" applyBorder="1" applyAlignment="1"/>
    <xf numFmtId="0" fontId="37" fillId="0" borderId="125" xfId="0" applyFont="1" applyFill="1" applyBorder="1" applyAlignment="1" applyProtection="1">
      <alignment horizontal="center" wrapText="1"/>
      <protection locked="0"/>
    </xf>
    <xf numFmtId="0" fontId="37" fillId="0" borderId="125" xfId="0" applyFont="1" applyFill="1" applyBorder="1" applyAlignment="1" applyProtection="1">
      <alignment horizontal="left" wrapText="1"/>
      <protection locked="0"/>
    </xf>
    <xf numFmtId="3" fontId="21" fillId="6" borderId="126" xfId="0" applyNumberFormat="1" applyFont="1" applyFill="1" applyBorder="1" applyAlignment="1"/>
    <xf numFmtId="3" fontId="21" fillId="0" borderId="83" xfId="0" applyNumberFormat="1" applyFont="1" applyFill="1" applyBorder="1" applyAlignment="1"/>
    <xf numFmtId="3" fontId="21" fillId="0" borderId="127" xfId="0" applyNumberFormat="1" applyFont="1" applyFill="1" applyBorder="1" applyAlignment="1"/>
    <xf numFmtId="0" fontId="20" fillId="0" borderId="20" xfId="0" applyFont="1" applyFill="1" applyBorder="1" applyAlignment="1">
      <alignment horizontal="center"/>
    </xf>
    <xf numFmtId="3" fontId="21" fillId="6" borderId="273" xfId="0" applyNumberFormat="1" applyFont="1" applyFill="1" applyBorder="1" applyAlignment="1"/>
    <xf numFmtId="0" fontId="37" fillId="13" borderId="125" xfId="0" applyFont="1" applyFill="1" applyBorder="1" applyAlignment="1" applyProtection="1">
      <alignment horizontal="center" wrapText="1"/>
      <protection locked="0"/>
    </xf>
    <xf numFmtId="0" fontId="37" fillId="13" borderId="125" xfId="0" applyFont="1" applyFill="1" applyBorder="1" applyAlignment="1" applyProtection="1">
      <alignment horizontal="left" wrapText="1"/>
      <protection locked="0"/>
    </xf>
    <xf numFmtId="0" fontId="20" fillId="0" borderId="14" xfId="0" applyFont="1" applyFill="1" applyBorder="1" applyAlignment="1">
      <alignment horizontal="center"/>
    </xf>
    <xf numFmtId="3" fontId="21" fillId="0" borderId="268" xfId="0" applyNumberFormat="1" applyFont="1" applyFill="1" applyBorder="1" applyAlignment="1"/>
    <xf numFmtId="0" fontId="8" fillId="0" borderId="262" xfId="0" applyFont="1" applyFill="1" applyBorder="1" applyAlignment="1">
      <alignment horizontal="center"/>
    </xf>
    <xf numFmtId="0" fontId="80" fillId="0" borderId="274" xfId="0" applyFont="1" applyFill="1" applyBorder="1" applyAlignment="1">
      <alignment wrapText="1"/>
    </xf>
    <xf numFmtId="0" fontId="20" fillId="0" borderId="275" xfId="0" applyFont="1" applyFill="1" applyBorder="1" applyAlignment="1">
      <alignment horizontal="center"/>
    </xf>
    <xf numFmtId="0" fontId="20" fillId="0" borderId="276" xfId="0" applyFont="1" applyFill="1" applyBorder="1" applyAlignment="1">
      <alignment horizontal="center"/>
    </xf>
    <xf numFmtId="0" fontId="20" fillId="0" borderId="277" xfId="0" applyFont="1" applyFill="1" applyBorder="1" applyAlignment="1">
      <alignment horizontal="center"/>
    </xf>
    <xf numFmtId="3" fontId="21" fillId="0" borderId="21" xfId="0" applyNumberFormat="1" applyFont="1" applyFill="1" applyBorder="1" applyAlignment="1"/>
    <xf numFmtId="3" fontId="21" fillId="39" borderId="171" xfId="0" applyNumberFormat="1" applyFont="1" applyFill="1" applyBorder="1" applyAlignment="1"/>
    <xf numFmtId="3" fontId="22" fillId="39" borderId="18" xfId="0" applyNumberFormat="1" applyFont="1" applyFill="1" applyBorder="1" applyAlignment="1"/>
    <xf numFmtId="0" fontId="80" fillId="0" borderId="278" xfId="0" applyFont="1" applyFill="1" applyBorder="1" applyAlignment="1">
      <alignment wrapText="1"/>
    </xf>
    <xf numFmtId="0" fontId="20" fillId="0" borderId="279" xfId="0" applyFont="1" applyFill="1" applyBorder="1" applyAlignment="1">
      <alignment horizontal="center"/>
    </xf>
    <xf numFmtId="0" fontId="20" fillId="0" borderId="280" xfId="0" applyFont="1" applyFill="1" applyBorder="1" applyAlignment="1">
      <alignment horizontal="center"/>
    </xf>
    <xf numFmtId="0" fontId="20" fillId="0" borderId="281" xfId="0" applyFont="1" applyFill="1" applyBorder="1" applyAlignment="1">
      <alignment horizontal="center"/>
    </xf>
    <xf numFmtId="0" fontId="8" fillId="0" borderId="278" xfId="0" applyFont="1" applyFill="1" applyBorder="1" applyAlignment="1">
      <alignment wrapText="1"/>
    </xf>
    <xf numFmtId="0" fontId="20" fillId="0" borderId="279" xfId="0" applyFont="1" applyFill="1" applyBorder="1" applyAlignment="1">
      <alignment horizontal="center" vertical="top" wrapText="1"/>
    </xf>
    <xf numFmtId="0" fontId="8" fillId="0" borderId="282" xfId="0" applyFont="1" applyFill="1" applyBorder="1" applyAlignment="1">
      <alignment wrapText="1"/>
    </xf>
    <xf numFmtId="0" fontId="20" fillId="0" borderId="283" xfId="0" applyFont="1" applyFill="1" applyBorder="1" applyAlignment="1">
      <alignment horizontal="center"/>
    </xf>
    <xf numFmtId="0" fontId="20" fillId="0" borderId="284" xfId="0" applyFont="1" applyFill="1" applyBorder="1" applyAlignment="1">
      <alignment horizontal="center"/>
    </xf>
    <xf numFmtId="0" fontId="8" fillId="0" borderId="285" xfId="0" applyFont="1" applyFill="1" applyBorder="1" applyAlignment="1">
      <alignment wrapText="1"/>
    </xf>
    <xf numFmtId="0" fontId="20" fillId="0" borderId="286" xfId="0" applyFont="1" applyFill="1" applyBorder="1" applyAlignment="1">
      <alignment horizontal="center"/>
    </xf>
    <xf numFmtId="0" fontId="20" fillId="0" borderId="287" xfId="0" applyFont="1" applyFill="1" applyBorder="1" applyAlignment="1">
      <alignment horizontal="center"/>
    </xf>
    <xf numFmtId="0" fontId="20" fillId="0" borderId="288" xfId="0" applyFont="1" applyFill="1" applyBorder="1" applyAlignment="1">
      <alignment horizontal="center"/>
    </xf>
    <xf numFmtId="0" fontId="8" fillId="0" borderId="236" xfId="0" applyFont="1" applyFill="1" applyBorder="1" applyAlignment="1">
      <alignment wrapText="1"/>
    </xf>
    <xf numFmtId="0" fontId="8" fillId="0" borderId="236" xfId="0" applyFont="1" applyFill="1" applyBorder="1" applyAlignment="1">
      <alignment horizontal="left" vertical="center"/>
    </xf>
    <xf numFmtId="0" fontId="8" fillId="0" borderId="181" xfId="0" applyFont="1" applyFill="1" applyBorder="1" applyAlignment="1">
      <alignment horizontal="center"/>
    </xf>
    <xf numFmtId="0" fontId="20" fillId="0" borderId="171" xfId="0" applyFont="1" applyFill="1" applyBorder="1" applyAlignment="1">
      <alignment horizontal="center" wrapText="1"/>
    </xf>
    <xf numFmtId="3" fontId="22" fillId="39" borderId="3" xfId="0" applyNumberFormat="1" applyFont="1" applyFill="1" applyBorder="1" applyAlignment="1"/>
    <xf numFmtId="3" fontId="21" fillId="6" borderId="80" xfId="0" applyNumberFormat="1" applyFont="1" applyFill="1" applyBorder="1" applyAlignment="1"/>
    <xf numFmtId="0" fontId="8" fillId="0" borderId="59" xfId="0" applyFont="1" applyFill="1" applyBorder="1" applyAlignment="1">
      <alignment wrapText="1"/>
    </xf>
    <xf numFmtId="0" fontId="81" fillId="0" borderId="196" xfId="0" applyFont="1" applyFill="1" applyBorder="1" applyAlignment="1">
      <alignment wrapText="1"/>
    </xf>
    <xf numFmtId="0" fontId="81" fillId="0" borderId="236" xfId="0" applyFont="1" applyFill="1" applyBorder="1" applyAlignment="1">
      <alignment wrapText="1"/>
    </xf>
    <xf numFmtId="0" fontId="81" fillId="0" borderId="59" xfId="0" applyFont="1" applyFill="1" applyBorder="1" applyAlignment="1">
      <alignment wrapText="1"/>
    </xf>
    <xf numFmtId="0" fontId="8" fillId="0" borderId="72" xfId="0" applyFont="1" applyFill="1" applyBorder="1" applyAlignment="1">
      <alignment horizontal="center"/>
    </xf>
    <xf numFmtId="3" fontId="21" fillId="39" borderId="53" xfId="0" applyNumberFormat="1" applyFont="1" applyFill="1" applyBorder="1" applyAlignment="1"/>
    <xf numFmtId="3" fontId="21" fillId="6" borderId="165" xfId="0" applyNumberFormat="1" applyFont="1" applyFill="1" applyBorder="1" applyAlignment="1"/>
    <xf numFmtId="3" fontId="11" fillId="13" borderId="114" xfId="0" applyNumberFormat="1" applyFont="1" applyFill="1" applyBorder="1" applyAlignment="1"/>
    <xf numFmtId="3" fontId="21" fillId="0" borderId="68" xfId="0" applyNumberFormat="1" applyFont="1" applyBorder="1" applyAlignment="1">
      <alignment horizontal="right"/>
    </xf>
    <xf numFmtId="3" fontId="24" fillId="0" borderId="78" xfId="0" applyNumberFormat="1" applyFont="1" applyBorder="1" applyAlignment="1">
      <alignment horizontal="right"/>
    </xf>
    <xf numFmtId="0" fontId="8" fillId="0" borderId="42" xfId="0" applyFont="1" applyFill="1" applyBorder="1" applyAlignment="1">
      <alignment horizontal="left" wrapText="1"/>
    </xf>
    <xf numFmtId="0" fontId="30" fillId="0" borderId="43" xfId="0" applyFont="1" applyFill="1" applyBorder="1"/>
    <xf numFmtId="0" fontId="28" fillId="0" borderId="43" xfId="0" applyFont="1" applyFill="1" applyBorder="1" applyAlignment="1">
      <alignment horizontal="left" wrapText="1"/>
    </xf>
    <xf numFmtId="0" fontId="8" fillId="0" borderId="84" xfId="0" applyFont="1" applyFill="1" applyBorder="1"/>
    <xf numFmtId="0" fontId="8" fillId="0" borderId="84" xfId="0" applyFont="1" applyFill="1" applyBorder="1" applyAlignment="1">
      <alignment horizontal="left" wrapText="1"/>
    </xf>
    <xf numFmtId="0" fontId="8" fillId="0" borderId="68" xfId="0" applyFont="1" applyFill="1" applyBorder="1"/>
    <xf numFmtId="0" fontId="8" fillId="0" borderId="68" xfId="0" applyFont="1" applyFill="1" applyBorder="1" applyAlignment="1">
      <alignment horizontal="left" wrapText="1"/>
    </xf>
    <xf numFmtId="0" fontId="29" fillId="0" borderId="110" xfId="0" applyFont="1" applyBorder="1" applyAlignment="1">
      <alignment horizontal="center"/>
    </xf>
    <xf numFmtId="0" fontId="29" fillId="0" borderId="111" xfId="0" applyFont="1" applyBorder="1" applyAlignment="1">
      <alignment horizontal="center"/>
    </xf>
    <xf numFmtId="3" fontId="21" fillId="0" borderId="105" xfId="0" applyNumberFormat="1" applyFont="1" applyBorder="1" applyAlignment="1">
      <alignment horizontal="right"/>
    </xf>
    <xf numFmtId="3" fontId="21" fillId="0" borderId="88" xfId="0" applyNumberFormat="1" applyFont="1" applyBorder="1" applyAlignment="1">
      <alignment horizontal="right"/>
    </xf>
    <xf numFmtId="3" fontId="21" fillId="0" borderId="87" xfId="0" applyNumberFormat="1" applyFont="1" applyBorder="1" applyAlignment="1">
      <alignment horizontal="right"/>
    </xf>
    <xf numFmtId="0" fontId="8" fillId="21" borderId="68" xfId="0" applyFont="1" applyFill="1" applyBorder="1"/>
    <xf numFmtId="0" fontId="28" fillId="0" borderId="107" xfId="1" applyFont="1" applyFill="1" applyBorder="1" applyAlignment="1">
      <alignment wrapText="1"/>
    </xf>
    <xf numFmtId="3" fontId="21" fillId="0" borderId="68" xfId="0" applyNumberFormat="1" applyFont="1" applyFill="1" applyBorder="1" applyAlignment="1"/>
    <xf numFmtId="3" fontId="21" fillId="0" borderId="289" xfId="0" applyNumberFormat="1" applyFont="1" applyFill="1" applyBorder="1" applyAlignment="1"/>
    <xf numFmtId="3" fontId="21" fillId="0" borderId="290" xfId="0" applyNumberFormat="1" applyFont="1" applyFill="1" applyBorder="1" applyAlignment="1"/>
    <xf numFmtId="3" fontId="21" fillId="22" borderId="68" xfId="0" applyNumberFormat="1" applyFont="1" applyFill="1" applyBorder="1" applyAlignment="1"/>
    <xf numFmtId="3" fontId="21" fillId="22" borderId="289" xfId="0" applyNumberFormat="1" applyFont="1" applyFill="1" applyBorder="1" applyAlignment="1"/>
    <xf numFmtId="3" fontId="22" fillId="22" borderId="117" xfId="0" applyNumberFormat="1" applyFont="1" applyFill="1" applyBorder="1" applyAlignment="1"/>
    <xf numFmtId="3" fontId="21" fillId="0" borderId="117" xfId="0" applyNumberFormat="1" applyFont="1" applyFill="1" applyBorder="1" applyAlignment="1"/>
    <xf numFmtId="3" fontId="21" fillId="12" borderId="89" xfId="0" applyNumberFormat="1" applyFont="1" applyFill="1" applyBorder="1" applyAlignment="1"/>
    <xf numFmtId="3" fontId="21" fillId="0" borderId="118" xfId="0" applyNumberFormat="1" applyFont="1" applyFill="1" applyBorder="1" applyAlignment="1"/>
    <xf numFmtId="3" fontId="21" fillId="12" borderId="289" xfId="0" applyNumberFormat="1" applyFont="1" applyFill="1" applyBorder="1" applyAlignment="1"/>
    <xf numFmtId="3" fontId="21" fillId="0" borderId="69" xfId="0" applyNumberFormat="1" applyFont="1" applyFill="1" applyBorder="1" applyAlignment="1"/>
    <xf numFmtId="0" fontId="13" fillId="0" borderId="76" xfId="0" applyFont="1" applyFill="1" applyBorder="1" applyAlignment="1">
      <alignment horizontal="center"/>
    </xf>
    <xf numFmtId="0" fontId="13" fillId="0" borderId="77" xfId="0" applyFont="1" applyFill="1" applyBorder="1" applyAlignment="1">
      <alignment horizontal="center"/>
    </xf>
    <xf numFmtId="0" fontId="13" fillId="0" borderId="78" xfId="0" applyFont="1" applyFill="1" applyBorder="1" applyAlignment="1">
      <alignment horizontal="center"/>
    </xf>
    <xf numFmtId="0" fontId="13" fillId="0" borderId="123" xfId="0" applyFont="1" applyFill="1" applyBorder="1" applyAlignment="1">
      <alignment horizontal="center"/>
    </xf>
    <xf numFmtId="0" fontId="33" fillId="0" borderId="43" xfId="0" applyFont="1" applyFill="1" applyBorder="1" applyAlignment="1" applyProtection="1">
      <alignment horizontal="left" wrapText="1"/>
      <protection locked="0"/>
    </xf>
    <xf numFmtId="0" fontId="13" fillId="0" borderId="63" xfId="0" applyFont="1" applyFill="1" applyBorder="1" applyAlignment="1">
      <alignment horizontal="center"/>
    </xf>
    <xf numFmtId="0" fontId="13" fillId="0" borderId="64" xfId="0" applyFont="1" applyFill="1" applyBorder="1" applyAlignment="1">
      <alignment horizontal="center"/>
    </xf>
    <xf numFmtId="0" fontId="13" fillId="0" borderId="115" xfId="0" applyFont="1" applyFill="1" applyBorder="1" applyAlignment="1">
      <alignment horizontal="center"/>
    </xf>
    <xf numFmtId="0" fontId="8" fillId="0" borderId="125" xfId="0" applyFont="1" applyFill="1" applyBorder="1"/>
    <xf numFmtId="0" fontId="8" fillId="0" borderId="125" xfId="0" applyFont="1" applyFill="1" applyBorder="1" applyAlignment="1">
      <alignment horizontal="left" wrapText="1"/>
    </xf>
    <xf numFmtId="0" fontId="13" fillId="0" borderId="126" xfId="0" applyFont="1" applyFill="1" applyBorder="1" applyAlignment="1">
      <alignment horizontal="center"/>
    </xf>
    <xf numFmtId="0" fontId="13" fillId="0" borderId="83" xfId="0" applyFont="1" applyFill="1" applyBorder="1" applyAlignment="1">
      <alignment horizontal="center"/>
    </xf>
    <xf numFmtId="0" fontId="13" fillId="0" borderId="127" xfId="0" applyFont="1" applyFill="1" applyBorder="1" applyAlignment="1">
      <alignment horizontal="center"/>
    </xf>
    <xf numFmtId="0" fontId="8" fillId="0" borderId="72" xfId="0" applyFont="1" applyFill="1" applyBorder="1"/>
    <xf numFmtId="0" fontId="8" fillId="0" borderId="72" xfId="0" applyFont="1" applyFill="1" applyBorder="1" applyAlignment="1">
      <alignment horizontal="left" wrapText="1"/>
    </xf>
    <xf numFmtId="0" fontId="13" fillId="0" borderId="110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13" fillId="0" borderId="111" xfId="0" applyFont="1" applyFill="1" applyBorder="1" applyAlignment="1">
      <alignment horizontal="center"/>
    </xf>
    <xf numFmtId="0" fontId="35" fillId="0" borderId="0" xfId="0" applyFont="1" applyBorder="1"/>
    <xf numFmtId="0" fontId="29" fillId="0" borderId="159" xfId="0" applyFont="1" applyBorder="1" applyAlignment="1">
      <alignment horizontal="center"/>
    </xf>
    <xf numFmtId="0" fontId="29" fillId="0" borderId="160" xfId="0" applyFont="1" applyBorder="1" applyAlignment="1">
      <alignment horizontal="center"/>
    </xf>
    <xf numFmtId="0" fontId="29" fillId="0" borderId="161" xfId="0" applyFont="1" applyBorder="1" applyAlignment="1">
      <alignment horizontal="center"/>
    </xf>
    <xf numFmtId="3" fontId="24" fillId="0" borderId="291" xfId="0" applyNumberFormat="1" applyFont="1" applyFill="1" applyBorder="1" applyAlignment="1"/>
    <xf numFmtId="3" fontId="24" fillId="5" borderId="162" xfId="0" applyNumberFormat="1" applyFont="1" applyFill="1" applyBorder="1" applyAlignment="1"/>
    <xf numFmtId="3" fontId="31" fillId="5" borderId="160" xfId="0" applyNumberFormat="1" applyFont="1" applyFill="1" applyBorder="1" applyAlignment="1"/>
    <xf numFmtId="3" fontId="25" fillId="0" borderId="292" xfId="0" applyNumberFormat="1" applyFont="1" applyFill="1" applyBorder="1" applyAlignment="1"/>
    <xf numFmtId="3" fontId="24" fillId="6" borderId="293" xfId="0" applyNumberFormat="1" applyFont="1" applyFill="1" applyBorder="1" applyAlignment="1"/>
    <xf numFmtId="3" fontId="24" fillId="0" borderId="292" xfId="0" applyNumberFormat="1" applyFont="1" applyFill="1" applyBorder="1" applyAlignment="1"/>
    <xf numFmtId="3" fontId="24" fillId="0" borderId="294" xfId="0" applyNumberFormat="1" applyFont="1" applyFill="1" applyBorder="1" applyAlignment="1"/>
    <xf numFmtId="0" fontId="13" fillId="0" borderId="50" xfId="0" applyFont="1" applyBorder="1" applyAlignment="1">
      <alignment horizontal="center"/>
    </xf>
    <xf numFmtId="3" fontId="21" fillId="0" borderId="45" xfId="0" applyNumberFormat="1" applyFont="1" applyBorder="1" applyAlignment="1">
      <alignment horizontal="right"/>
    </xf>
    <xf numFmtId="3" fontId="21" fillId="0" borderId="81" xfId="0" applyNumberFormat="1" applyFont="1" applyBorder="1" applyAlignment="1">
      <alignment horizontal="right"/>
    </xf>
    <xf numFmtId="3" fontId="25" fillId="0" borderId="50" xfId="0" applyNumberFormat="1" applyFont="1" applyBorder="1" applyAlignment="1">
      <alignment horizontal="right"/>
    </xf>
    <xf numFmtId="3" fontId="24" fillId="0" borderId="50" xfId="0" applyNumberFormat="1" applyFont="1" applyBorder="1" applyAlignment="1">
      <alignment horizontal="right"/>
    </xf>
    <xf numFmtId="3" fontId="24" fillId="12" borderId="66" xfId="0" applyNumberFormat="1" applyFont="1" applyFill="1" applyBorder="1" applyAlignment="1">
      <alignment horizontal="right"/>
    </xf>
    <xf numFmtId="0" fontId="20" fillId="19" borderId="14" xfId="0" applyFont="1" applyFill="1" applyBorder="1"/>
    <xf numFmtId="0" fontId="13" fillId="0" borderId="85" xfId="0" applyFont="1" applyBorder="1" applyAlignment="1">
      <alignment horizontal="center"/>
    </xf>
    <xf numFmtId="0" fontId="13" fillId="0" borderId="88" xfId="0" applyFont="1" applyBorder="1" applyAlignment="1">
      <alignment horizontal="center"/>
    </xf>
    <xf numFmtId="0" fontId="13" fillId="0" borderId="191" xfId="0" applyFont="1" applyBorder="1" applyAlignment="1">
      <alignment horizontal="center"/>
    </xf>
    <xf numFmtId="3" fontId="21" fillId="0" borderId="89" xfId="0" applyNumberFormat="1" applyFont="1" applyBorder="1" applyAlignment="1">
      <alignment horizontal="right"/>
    </xf>
    <xf numFmtId="3" fontId="21" fillId="0" borderId="118" xfId="0" applyNumberFormat="1" applyFont="1" applyBorder="1" applyAlignment="1">
      <alignment horizontal="right"/>
    </xf>
    <xf numFmtId="3" fontId="21" fillId="5" borderId="68" xfId="0" applyNumberFormat="1" applyFont="1" applyFill="1" applyBorder="1" applyAlignment="1">
      <alignment horizontal="right"/>
    </xf>
    <xf numFmtId="3" fontId="21" fillId="5" borderId="89" xfId="0" applyNumberFormat="1" applyFont="1" applyFill="1" applyBorder="1" applyAlignment="1">
      <alignment horizontal="right"/>
    </xf>
    <xf numFmtId="3" fontId="22" fillId="5" borderId="117" xfId="0" applyNumberFormat="1" applyFont="1" applyFill="1" applyBorder="1" applyAlignment="1">
      <alignment horizontal="right"/>
    </xf>
    <xf numFmtId="3" fontId="24" fillId="0" borderId="117" xfId="0" applyNumberFormat="1" applyFont="1" applyBorder="1" applyAlignment="1">
      <alignment horizontal="right"/>
    </xf>
    <xf numFmtId="3" fontId="25" fillId="0" borderId="191" xfId="0" applyNumberFormat="1" applyFont="1" applyBorder="1" applyAlignment="1">
      <alignment horizontal="right"/>
    </xf>
    <xf numFmtId="3" fontId="26" fillId="12" borderId="89" xfId="0" applyNumberFormat="1" applyFont="1" applyFill="1" applyBorder="1" applyAlignment="1">
      <alignment horizontal="right"/>
    </xf>
    <xf numFmtId="3" fontId="24" fillId="0" borderId="191" xfId="0" applyNumberFormat="1" applyFont="1" applyBorder="1" applyAlignment="1">
      <alignment horizontal="right"/>
    </xf>
    <xf numFmtId="3" fontId="24" fillId="12" borderId="89" xfId="0" applyNumberFormat="1" applyFont="1" applyFill="1" applyBorder="1" applyAlignment="1">
      <alignment horizontal="right"/>
    </xf>
    <xf numFmtId="3" fontId="24" fillId="12" borderId="137" xfId="0" applyNumberFormat="1" applyFont="1" applyFill="1" applyBorder="1" applyAlignment="1">
      <alignment horizontal="right"/>
    </xf>
    <xf numFmtId="3" fontId="24" fillId="0" borderId="290" xfId="0" applyNumberFormat="1" applyFont="1" applyBorder="1" applyAlignment="1">
      <alignment horizontal="right"/>
    </xf>
    <xf numFmtId="0" fontId="33" fillId="4" borderId="43" xfId="0" applyFont="1" applyFill="1" applyBorder="1" applyAlignment="1" applyProtection="1">
      <alignment horizontal="left" wrapText="1"/>
      <protection locked="0"/>
    </xf>
    <xf numFmtId="0" fontId="23" fillId="0" borderId="43" xfId="0" applyFont="1" applyFill="1" applyBorder="1" applyAlignment="1">
      <alignment wrapText="1"/>
    </xf>
    <xf numFmtId="0" fontId="8" fillId="0" borderId="181" xfId="0" applyFont="1" applyFill="1" applyBorder="1" applyAlignment="1">
      <alignment horizontal="left" wrapText="1"/>
    </xf>
    <xf numFmtId="3" fontId="21" fillId="0" borderId="94" xfId="0" applyNumberFormat="1" applyFont="1" applyBorder="1" applyAlignment="1">
      <alignment horizontal="right"/>
    </xf>
    <xf numFmtId="3" fontId="41" fillId="0" borderId="162" xfId="0" applyNumberFormat="1" applyFont="1" applyBorder="1" applyAlignment="1">
      <alignment horizontal="right"/>
    </xf>
    <xf numFmtId="3" fontId="41" fillId="0" borderId="99" xfId="0" applyNumberFormat="1" applyFont="1" applyBorder="1" applyAlignment="1">
      <alignment horizontal="right"/>
    </xf>
    <xf numFmtId="3" fontId="28" fillId="0" borderId="66" xfId="1" applyNumberFormat="1" applyFont="1" applyFill="1" applyBorder="1" applyAlignment="1">
      <alignment wrapText="1"/>
    </xf>
    <xf numFmtId="3" fontId="8" fillId="0" borderId="149" xfId="0" applyNumberFormat="1" applyFont="1" applyFill="1" applyBorder="1" applyAlignment="1">
      <alignment horizontal="left" wrapText="1"/>
    </xf>
    <xf numFmtId="3" fontId="8" fillId="0" borderId="43" xfId="0" applyNumberFormat="1" applyFont="1" applyFill="1" applyBorder="1" applyAlignment="1">
      <alignment horizontal="left" wrapText="1"/>
    </xf>
    <xf numFmtId="3" fontId="8" fillId="0" borderId="51" xfId="0" applyNumberFormat="1" applyFont="1" applyFill="1" applyBorder="1" applyAlignment="1">
      <alignment horizontal="left" wrapText="1"/>
    </xf>
    <xf numFmtId="3" fontId="28" fillId="0" borderId="43" xfId="1" applyNumberFormat="1" applyFont="1" applyFill="1" applyBorder="1" applyAlignment="1">
      <alignment wrapText="1"/>
    </xf>
    <xf numFmtId="3" fontId="8" fillId="0" borderId="66" xfId="0" applyNumberFormat="1" applyFont="1" applyFill="1" applyBorder="1" applyAlignment="1">
      <alignment horizontal="left" wrapText="1"/>
    </xf>
    <xf numFmtId="3" fontId="23" fillId="0" borderId="66" xfId="0" applyNumberFormat="1" applyFont="1" applyFill="1" applyBorder="1" applyAlignment="1">
      <alignment horizontal="left" wrapText="1"/>
    </xf>
    <xf numFmtId="3" fontId="8" fillId="0" borderId="51" xfId="0" applyNumberFormat="1" applyFont="1" applyFill="1" applyBorder="1"/>
    <xf numFmtId="0" fontId="21" fillId="17" borderId="187" xfId="0" applyFont="1" applyFill="1" applyBorder="1" applyAlignment="1">
      <alignment horizontal="right"/>
    </xf>
    <xf numFmtId="3" fontId="21" fillId="0" borderId="58" xfId="0" applyNumberFormat="1" applyFont="1" applyBorder="1" applyAlignment="1">
      <alignment horizontal="right"/>
    </xf>
    <xf numFmtId="3" fontId="21" fillId="0" borderId="62" xfId="0" applyNumberFormat="1" applyFont="1" applyBorder="1" applyAlignment="1">
      <alignment horizontal="right"/>
    </xf>
    <xf numFmtId="3" fontId="21" fillId="0" borderId="39" xfId="0" applyNumberFormat="1" applyFont="1" applyBorder="1" applyAlignment="1">
      <alignment horizontal="right"/>
    </xf>
    <xf numFmtId="3" fontId="21" fillId="0" borderId="57" xfId="0" applyNumberFormat="1" applyFont="1" applyBorder="1" applyAlignment="1">
      <alignment horizontal="right"/>
    </xf>
    <xf numFmtId="3" fontId="21" fillId="0" borderId="49" xfId="0" applyNumberFormat="1" applyFont="1" applyBorder="1" applyAlignment="1">
      <alignment horizontal="right"/>
    </xf>
    <xf numFmtId="3" fontId="21" fillId="0" borderId="100" xfId="0" applyNumberFormat="1" applyFont="1" applyFill="1" applyBorder="1" applyAlignment="1"/>
    <xf numFmtId="3" fontId="11" fillId="23" borderId="189" xfId="0" applyNumberFormat="1" applyFont="1" applyFill="1" applyBorder="1" applyAlignment="1"/>
    <xf numFmtId="3" fontId="11" fillId="23" borderId="190" xfId="0" applyNumberFormat="1" applyFont="1" applyFill="1" applyBorder="1" applyAlignment="1"/>
    <xf numFmtId="3" fontId="11" fillId="23" borderId="208" xfId="0" applyNumberFormat="1" applyFont="1" applyFill="1" applyBorder="1" applyAlignment="1"/>
    <xf numFmtId="0" fontId="13" fillId="0" borderId="86" xfId="0" applyFont="1" applyBorder="1" applyAlignment="1">
      <alignment horizontal="center"/>
    </xf>
    <xf numFmtId="0" fontId="13" fillId="0" borderId="101" xfId="0" applyFont="1" applyBorder="1" applyAlignment="1">
      <alignment horizontal="center"/>
    </xf>
    <xf numFmtId="3" fontId="21" fillId="17" borderId="85" xfId="0" applyNumberFormat="1" applyFont="1" applyFill="1" applyBorder="1" applyAlignment="1">
      <alignment horizontal="right"/>
    </xf>
    <xf numFmtId="3" fontId="21" fillId="17" borderId="86" xfId="0" applyNumberFormat="1" applyFont="1" applyFill="1" applyBorder="1" applyAlignment="1">
      <alignment horizontal="right"/>
    </xf>
    <xf numFmtId="3" fontId="21" fillId="17" borderId="87" xfId="0" applyNumberFormat="1" applyFont="1" applyFill="1" applyBorder="1" applyAlignment="1">
      <alignment horizontal="right"/>
    </xf>
    <xf numFmtId="3" fontId="21" fillId="5" borderId="88" xfId="0" applyNumberFormat="1" applyFont="1" applyFill="1" applyBorder="1" applyAlignment="1">
      <alignment horizontal="right"/>
    </xf>
    <xf numFmtId="3" fontId="22" fillId="5" borderId="86" xfId="0" applyNumberFormat="1" applyFont="1" applyFill="1" applyBorder="1" applyAlignment="1">
      <alignment horizontal="right"/>
    </xf>
    <xf numFmtId="3" fontId="21" fillId="6" borderId="85" xfId="0" applyNumberFormat="1" applyFont="1" applyFill="1" applyBorder="1" applyAlignment="1">
      <alignment horizontal="right"/>
    </xf>
    <xf numFmtId="3" fontId="21" fillId="17" borderId="101" xfId="0" applyNumberFormat="1" applyFont="1" applyFill="1" applyBorder="1" applyAlignment="1">
      <alignment horizontal="right"/>
    </xf>
    <xf numFmtId="3" fontId="21" fillId="6" borderId="88" xfId="0" applyNumberFormat="1" applyFont="1" applyFill="1" applyBorder="1" applyAlignment="1">
      <alignment horizontal="right"/>
    </xf>
    <xf numFmtId="3" fontId="21" fillId="17" borderId="69" xfId="0" applyNumberFormat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0" fontId="13" fillId="0" borderId="95" xfId="0" applyFont="1" applyBorder="1" applyAlignment="1">
      <alignment horizontal="center"/>
    </xf>
    <xf numFmtId="3" fontId="21" fillId="17" borderId="151" xfId="0" applyNumberFormat="1" applyFont="1" applyFill="1" applyBorder="1" applyAlignment="1">
      <alignment horizontal="right"/>
    </xf>
    <xf numFmtId="3" fontId="21" fillId="17" borderId="139" xfId="0" applyNumberFormat="1" applyFont="1" applyFill="1" applyBorder="1" applyAlignment="1">
      <alignment horizontal="right"/>
    </xf>
    <xf numFmtId="3" fontId="21" fillId="5" borderId="139" xfId="0" applyNumberFormat="1" applyFont="1" applyFill="1" applyBorder="1" applyAlignment="1">
      <alignment horizontal="right"/>
    </xf>
    <xf numFmtId="3" fontId="21" fillId="17" borderId="154" xfId="0" applyNumberFormat="1" applyFont="1" applyFill="1" applyBorder="1" applyAlignment="1">
      <alignment horizontal="right"/>
    </xf>
    <xf numFmtId="3" fontId="21" fillId="6" borderId="152" xfId="0" applyNumberFormat="1" applyFont="1" applyFill="1" applyBorder="1" applyAlignment="1">
      <alignment horizontal="right"/>
    </xf>
    <xf numFmtId="3" fontId="21" fillId="17" borderId="95" xfId="0" applyNumberFormat="1" applyFont="1" applyFill="1" applyBorder="1" applyAlignment="1">
      <alignment horizontal="right"/>
    </xf>
    <xf numFmtId="3" fontId="21" fillId="6" borderId="139" xfId="0" applyNumberFormat="1" applyFont="1" applyFill="1" applyBorder="1" applyAlignment="1">
      <alignment horizontal="right"/>
    </xf>
    <xf numFmtId="0" fontId="8" fillId="4" borderId="43" xfId="0" applyFont="1" applyFill="1" applyBorder="1" applyAlignment="1">
      <alignment horizontal="left" vertical="center" wrapText="1"/>
    </xf>
    <xf numFmtId="0" fontId="13" fillId="0" borderId="66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3" fontId="21" fillId="17" borderId="50" xfId="0" applyNumberFormat="1" applyFont="1" applyFill="1" applyBorder="1" applyAlignment="1">
      <alignment horizontal="right"/>
    </xf>
    <xf numFmtId="3" fontId="21" fillId="5" borderId="50" xfId="0" applyNumberFormat="1" applyFont="1" applyFill="1" applyBorder="1" applyAlignment="1">
      <alignment horizontal="right"/>
    </xf>
    <xf numFmtId="3" fontId="21" fillId="6" borderId="66" xfId="0" applyNumberFormat="1" applyFont="1" applyFill="1" applyBorder="1" applyAlignment="1">
      <alignment horizontal="right"/>
    </xf>
    <xf numFmtId="3" fontId="21" fillId="6" borderId="50" xfId="0" applyNumberFormat="1" applyFont="1" applyFill="1" applyBorder="1" applyAlignment="1">
      <alignment horizontal="right"/>
    </xf>
    <xf numFmtId="0" fontId="37" fillId="3" borderId="41" xfId="0" applyFont="1" applyFill="1" applyBorder="1" applyAlignment="1" applyProtection="1">
      <alignment horizontal="center" wrapText="1"/>
      <protection locked="0"/>
    </xf>
    <xf numFmtId="0" fontId="37" fillId="3" borderId="41" xfId="0" applyFont="1" applyFill="1" applyBorder="1" applyAlignment="1" applyProtection="1">
      <alignment horizontal="left" wrapText="1"/>
      <protection locked="0"/>
    </xf>
    <xf numFmtId="0" fontId="8" fillId="4" borderId="60" xfId="0" applyFont="1" applyFill="1" applyBorder="1"/>
    <xf numFmtId="0" fontId="8" fillId="4" borderId="60" xfId="0" applyFont="1" applyFill="1" applyBorder="1" applyAlignment="1">
      <alignment horizontal="left" vertical="center" wrapText="1"/>
    </xf>
    <xf numFmtId="0" fontId="8" fillId="13" borderId="60" xfId="0" applyFont="1" applyFill="1" applyBorder="1" applyAlignment="1">
      <alignment wrapText="1"/>
    </xf>
    <xf numFmtId="0" fontId="37" fillId="3" borderId="90" xfId="0" applyFont="1" applyFill="1" applyBorder="1" applyAlignment="1" applyProtection="1">
      <alignment horizontal="center" wrapText="1"/>
      <protection locked="0"/>
    </xf>
    <xf numFmtId="0" fontId="37" fillId="3" borderId="90" xfId="0" applyFont="1" applyFill="1" applyBorder="1" applyAlignment="1" applyProtection="1">
      <alignment horizontal="left" wrapText="1"/>
      <protection locked="0"/>
    </xf>
    <xf numFmtId="0" fontId="37" fillId="3" borderId="43" xfId="0" applyFont="1" applyFill="1" applyBorder="1" applyAlignment="1" applyProtection="1">
      <alignment horizontal="center" wrapText="1"/>
      <protection locked="0"/>
    </xf>
    <xf numFmtId="0" fontId="37" fillId="3" borderId="43" xfId="0" applyFont="1" applyFill="1" applyBorder="1" applyAlignment="1" applyProtection="1">
      <alignment horizontal="left" wrapText="1"/>
      <protection locked="0"/>
    </xf>
    <xf numFmtId="0" fontId="37" fillId="0" borderId="90" xfId="0" applyFont="1" applyFill="1" applyBorder="1" applyAlignment="1" applyProtection="1">
      <alignment horizontal="left" wrapText="1"/>
      <protection locked="0"/>
    </xf>
    <xf numFmtId="0" fontId="8" fillId="0" borderId="43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8" fillId="0" borderId="84" xfId="0" applyFont="1" applyFill="1" applyBorder="1" applyAlignment="1">
      <alignment horizontal="center"/>
    </xf>
    <xf numFmtId="0" fontId="8" fillId="0" borderId="125" xfId="0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0" fontId="23" fillId="0" borderId="43" xfId="0" applyFont="1" applyFill="1" applyBorder="1" applyAlignment="1">
      <alignment horizontal="center"/>
    </xf>
    <xf numFmtId="0" fontId="23" fillId="0" borderId="66" xfId="0" applyFont="1" applyFill="1" applyBorder="1" applyAlignment="1">
      <alignment horizontal="center"/>
    </xf>
    <xf numFmtId="0" fontId="37" fillId="0" borderId="90" xfId="0" applyFont="1" applyFill="1" applyBorder="1" applyAlignment="1" applyProtection="1">
      <alignment horizontal="center" wrapText="1"/>
      <protection locked="0"/>
    </xf>
    <xf numFmtId="0" fontId="8" fillId="21" borderId="51" xfId="0" applyFont="1" applyFill="1" applyBorder="1" applyAlignment="1">
      <alignment horizontal="center"/>
    </xf>
    <xf numFmtId="0" fontId="8" fillId="0" borderId="136" xfId="0" applyFont="1" applyFill="1" applyBorder="1" applyAlignment="1">
      <alignment horizontal="center"/>
    </xf>
    <xf numFmtId="0" fontId="8" fillId="0" borderId="13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14" borderId="3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8" fillId="4" borderId="43" xfId="0" applyFont="1" applyFill="1" applyBorder="1" applyAlignment="1">
      <alignment horizontal="center"/>
    </xf>
    <xf numFmtId="0" fontId="23" fillId="4" borderId="46" xfId="0" applyFont="1" applyFill="1" applyBorder="1" applyAlignment="1">
      <alignment horizontal="left" wrapText="1"/>
    </xf>
    <xf numFmtId="0" fontId="8" fillId="13" borderId="43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left" wrapText="1"/>
    </xf>
    <xf numFmtId="0" fontId="8" fillId="4" borderId="46" xfId="0" applyFont="1" applyFill="1" applyBorder="1" applyAlignment="1">
      <alignment horizontal="left" wrapText="1"/>
    </xf>
    <xf numFmtId="0" fontId="23" fillId="4" borderId="43" xfId="0" applyFont="1" applyFill="1" applyBorder="1" applyAlignment="1">
      <alignment horizontal="left" wrapText="1"/>
    </xf>
    <xf numFmtId="0" fontId="8" fillId="13" borderId="51" xfId="0" applyFont="1" applyFill="1" applyBorder="1" applyAlignment="1">
      <alignment horizontal="center"/>
    </xf>
    <xf numFmtId="0" fontId="8" fillId="13" borderId="51" xfId="0" applyFont="1" applyFill="1" applyBorder="1" applyAlignment="1">
      <alignment horizontal="left" wrapText="1"/>
    </xf>
    <xf numFmtId="0" fontId="8" fillId="4" borderId="51" xfId="0" applyFont="1" applyFill="1" applyBorder="1" applyAlignment="1">
      <alignment horizontal="center"/>
    </xf>
    <xf numFmtId="0" fontId="28" fillId="4" borderId="51" xfId="0" applyFont="1" applyFill="1" applyBorder="1" applyAlignment="1">
      <alignment horizontal="left" wrapText="1"/>
    </xf>
    <xf numFmtId="0" fontId="8" fillId="4" borderId="43" xfId="0" applyFont="1" applyFill="1" applyBorder="1" applyAlignment="1">
      <alignment horizontal="center" wrapText="1"/>
    </xf>
    <xf numFmtId="0" fontId="8" fillId="13" borderId="43" xfId="0" applyFont="1" applyFill="1" applyBorder="1" applyAlignment="1">
      <alignment horizontal="left" vertical="center" wrapText="1"/>
    </xf>
    <xf numFmtId="0" fontId="8" fillId="4" borderId="125" xfId="0" applyFont="1" applyFill="1" applyBorder="1" applyAlignment="1">
      <alignment horizontal="center"/>
    </xf>
    <xf numFmtId="0" fontId="8" fillId="4" borderId="129" xfId="0" applyFont="1" applyFill="1" applyBorder="1" applyAlignment="1">
      <alignment horizontal="center"/>
    </xf>
    <xf numFmtId="0" fontId="8" fillId="4" borderId="129" xfId="0" applyFont="1" applyFill="1" applyBorder="1" applyAlignment="1">
      <alignment horizontal="left" wrapText="1"/>
    </xf>
    <xf numFmtId="0" fontId="8" fillId="4" borderId="66" xfId="0" applyFont="1" applyFill="1" applyBorder="1" applyAlignment="1">
      <alignment horizontal="center"/>
    </xf>
    <xf numFmtId="0" fontId="23" fillId="4" borderId="43" xfId="0" applyFont="1" applyFill="1" applyBorder="1" applyAlignment="1">
      <alignment horizontal="center"/>
    </xf>
    <xf numFmtId="0" fontId="23" fillId="4" borderId="43" xfId="0" applyFont="1" applyFill="1" applyBorder="1" applyAlignment="1">
      <alignment wrapText="1"/>
    </xf>
    <xf numFmtId="0" fontId="23" fillId="4" borderId="60" xfId="0" applyFont="1" applyFill="1" applyBorder="1" applyAlignment="1">
      <alignment wrapText="1"/>
    </xf>
    <xf numFmtId="0" fontId="23" fillId="13" borderId="43" xfId="0" applyFont="1" applyFill="1" applyBorder="1" applyAlignment="1">
      <alignment horizontal="center"/>
    </xf>
    <xf numFmtId="0" fontId="8" fillId="13" borderId="66" xfId="0" applyFont="1" applyFill="1" applyBorder="1" applyAlignment="1">
      <alignment horizontal="left" wrapText="1"/>
    </xf>
    <xf numFmtId="0" fontId="37" fillId="0" borderId="43" xfId="0" applyFont="1" applyFill="1" applyBorder="1" applyAlignment="1" applyProtection="1">
      <alignment horizontal="center" wrapText="1"/>
      <protection locked="0"/>
    </xf>
    <xf numFmtId="0" fontId="37" fillId="0" borderId="43" xfId="0" applyFont="1" applyFill="1" applyBorder="1" applyAlignment="1" applyProtection="1">
      <alignment horizontal="left" wrapText="1"/>
      <protection locked="0"/>
    </xf>
    <xf numFmtId="0" fontId="37" fillId="3" borderId="68" xfId="0" applyFont="1" applyFill="1" applyBorder="1" applyAlignment="1" applyProtection="1">
      <alignment horizontal="center" wrapText="1"/>
      <protection locked="0"/>
    </xf>
    <xf numFmtId="0" fontId="37" fillId="3" borderId="68" xfId="0" applyFont="1" applyFill="1" applyBorder="1" applyAlignment="1" applyProtection="1">
      <alignment horizontal="left" wrapText="1"/>
      <protection locked="0"/>
    </xf>
    <xf numFmtId="0" fontId="23" fillId="0" borderId="149" xfId="0" applyFont="1" applyFill="1" applyBorder="1" applyAlignment="1">
      <alignment horizontal="center"/>
    </xf>
    <xf numFmtId="3" fontId="82" fillId="17" borderId="32" xfId="0" applyNumberFormat="1" applyFont="1" applyFill="1" applyBorder="1" applyAlignment="1">
      <alignment horizontal="right"/>
    </xf>
    <xf numFmtId="3" fontId="82" fillId="17" borderId="50" xfId="0" applyNumberFormat="1" applyFont="1" applyFill="1" applyBorder="1" applyAlignment="1">
      <alignment horizontal="right"/>
    </xf>
    <xf numFmtId="3" fontId="82" fillId="17" borderId="49" xfId="0" applyNumberFormat="1" applyFont="1" applyFill="1" applyBorder="1" applyAlignment="1">
      <alignment horizontal="right"/>
    </xf>
    <xf numFmtId="3" fontId="82" fillId="0" borderId="40" xfId="0" applyNumberFormat="1" applyFont="1" applyFill="1" applyBorder="1" applyAlignment="1"/>
    <xf numFmtId="3" fontId="82" fillId="0" borderId="40" xfId="0" applyNumberFormat="1" applyFont="1" applyBorder="1" applyAlignment="1">
      <alignment horizontal="right"/>
    </xf>
    <xf numFmtId="3" fontId="82" fillId="0" borderId="39" xfId="0" applyNumberFormat="1" applyFont="1" applyBorder="1" applyAlignment="1">
      <alignment horizontal="right"/>
    </xf>
    <xf numFmtId="3" fontId="82" fillId="0" borderId="65" xfId="0" applyNumberFormat="1" applyFont="1" applyBorder="1" applyAlignment="1">
      <alignment horizontal="right"/>
    </xf>
    <xf numFmtId="3" fontId="82" fillId="0" borderId="100" xfId="0" applyNumberFormat="1" applyFont="1" applyFill="1" applyBorder="1" applyAlignment="1"/>
    <xf numFmtId="3" fontId="83" fillId="0" borderId="163" xfId="0" applyNumberFormat="1" applyFont="1" applyBorder="1" applyAlignment="1">
      <alignment horizontal="right"/>
    </xf>
    <xf numFmtId="3" fontId="83" fillId="0" borderId="100" xfId="0" applyNumberFormat="1" applyFont="1" applyBorder="1" applyAlignment="1">
      <alignment horizontal="right"/>
    </xf>
    <xf numFmtId="3" fontId="82" fillId="17" borderId="163" xfId="0" applyNumberFormat="1" applyFont="1" applyFill="1" applyBorder="1" applyAlignment="1">
      <alignment horizontal="right"/>
    </xf>
    <xf numFmtId="3" fontId="82" fillId="17" borderId="67" xfId="0" applyNumberFormat="1" applyFont="1" applyFill="1" applyBorder="1" applyAlignment="1">
      <alignment horizontal="right"/>
    </xf>
    <xf numFmtId="3" fontId="82" fillId="17" borderId="54" xfId="0" applyNumberFormat="1" applyFont="1" applyFill="1" applyBorder="1" applyAlignment="1">
      <alignment horizontal="right"/>
    </xf>
    <xf numFmtId="3" fontId="82" fillId="17" borderId="160" xfId="0" applyNumberFormat="1" applyFont="1" applyFill="1" applyBorder="1" applyAlignment="1">
      <alignment horizontal="right"/>
    </xf>
    <xf numFmtId="3" fontId="82" fillId="0" borderId="163" xfId="0" applyNumberFormat="1" applyFont="1" applyBorder="1" applyAlignment="1">
      <alignment horizontal="right"/>
    </xf>
    <xf numFmtId="3" fontId="82" fillId="17" borderId="40" xfId="0" applyNumberFormat="1" applyFont="1" applyFill="1" applyBorder="1" applyAlignment="1">
      <alignment horizontal="right"/>
    </xf>
    <xf numFmtId="3" fontId="82" fillId="17" borderId="100" xfId="0" applyNumberFormat="1" applyFont="1" applyFill="1" applyBorder="1" applyAlignment="1">
      <alignment horizontal="right"/>
    </xf>
    <xf numFmtId="3" fontId="82" fillId="17" borderId="185" xfId="0" applyNumberFormat="1" applyFont="1" applyFill="1" applyBorder="1" applyAlignment="1">
      <alignment horizontal="right"/>
    </xf>
    <xf numFmtId="0" fontId="13" fillId="0" borderId="182" xfId="0" applyFont="1" applyBorder="1" applyAlignment="1">
      <alignment horizontal="center" wrapText="1"/>
    </xf>
    <xf numFmtId="0" fontId="8" fillId="4" borderId="90" xfId="0" applyFont="1" applyFill="1" applyBorder="1"/>
    <xf numFmtId="0" fontId="8" fillId="4" borderId="152" xfId="0" applyFont="1" applyFill="1" applyBorder="1" applyAlignment="1">
      <alignment horizontal="left" wrapText="1"/>
    </xf>
    <xf numFmtId="3" fontId="21" fillId="17" borderId="90" xfId="0" applyNumberFormat="1" applyFont="1" applyFill="1" applyBorder="1" applyAlignment="1">
      <alignment horizontal="right"/>
    </xf>
    <xf numFmtId="3" fontId="21" fillId="17" borderId="153" xfId="0" applyNumberFormat="1" applyFont="1" applyFill="1" applyBorder="1" applyAlignment="1">
      <alignment horizontal="right"/>
    </xf>
    <xf numFmtId="3" fontId="26" fillId="5" borderId="151" xfId="0" applyNumberFormat="1" applyFont="1" applyFill="1" applyBorder="1" applyAlignment="1">
      <alignment horizontal="right"/>
    </xf>
    <xf numFmtId="3" fontId="26" fillId="17" borderId="154" xfId="0" applyNumberFormat="1" applyFont="1" applyFill="1" applyBorder="1" applyAlignment="1">
      <alignment horizontal="right"/>
    </xf>
    <xf numFmtId="3" fontId="44" fillId="17" borderId="155" xfId="0" applyNumberFormat="1" applyFont="1" applyFill="1" applyBorder="1" applyAlignment="1">
      <alignment horizontal="right"/>
    </xf>
    <xf numFmtId="3" fontId="26" fillId="6" borderId="151" xfId="0" applyNumberFormat="1" applyFont="1" applyFill="1" applyBorder="1" applyAlignment="1">
      <alignment horizontal="right"/>
    </xf>
    <xf numFmtId="3" fontId="26" fillId="17" borderId="155" xfId="0" applyNumberFormat="1" applyFont="1" applyFill="1" applyBorder="1" applyAlignment="1">
      <alignment horizontal="right"/>
    </xf>
    <xf numFmtId="3" fontId="26" fillId="17" borderId="90" xfId="0" applyNumberFormat="1" applyFont="1" applyFill="1" applyBorder="1" applyAlignment="1">
      <alignment horizontal="right"/>
    </xf>
    <xf numFmtId="0" fontId="8" fillId="4" borderId="68" xfId="0" applyFont="1" applyFill="1" applyBorder="1"/>
    <xf numFmtId="0" fontId="8" fillId="4" borderId="137" xfId="0" applyFont="1" applyFill="1" applyBorder="1" applyAlignment="1">
      <alignment horizontal="left" wrapText="1"/>
    </xf>
    <xf numFmtId="3" fontId="21" fillId="17" borderId="68" xfId="0" applyNumberFormat="1" applyFont="1" applyFill="1" applyBorder="1" applyAlignment="1">
      <alignment horizontal="right"/>
    </xf>
    <xf numFmtId="3" fontId="21" fillId="17" borderId="89" xfId="0" applyNumberFormat="1" applyFont="1" applyFill="1" applyBorder="1" applyAlignment="1">
      <alignment horizontal="right"/>
    </xf>
    <xf numFmtId="3" fontId="21" fillId="17" borderId="118" xfId="0" applyNumberFormat="1" applyFont="1" applyFill="1" applyBorder="1" applyAlignment="1">
      <alignment horizontal="right"/>
    </xf>
    <xf numFmtId="3" fontId="26" fillId="5" borderId="89" xfId="0" applyNumberFormat="1" applyFont="1" applyFill="1" applyBorder="1" applyAlignment="1">
      <alignment horizontal="right"/>
    </xf>
    <xf numFmtId="3" fontId="26" fillId="17" borderId="117" xfId="0" applyNumberFormat="1" applyFont="1" applyFill="1" applyBorder="1" applyAlignment="1">
      <alignment horizontal="right"/>
    </xf>
    <xf numFmtId="3" fontId="44" fillId="17" borderId="290" xfId="0" applyNumberFormat="1" applyFont="1" applyFill="1" applyBorder="1" applyAlignment="1">
      <alignment horizontal="right"/>
    </xf>
    <xf numFmtId="3" fontId="26" fillId="6" borderId="89" xfId="0" applyNumberFormat="1" applyFont="1" applyFill="1" applyBorder="1" applyAlignment="1">
      <alignment horizontal="right"/>
    </xf>
    <xf numFmtId="3" fontId="26" fillId="17" borderId="290" xfId="0" applyNumberFormat="1" applyFont="1" applyFill="1" applyBorder="1" applyAlignment="1">
      <alignment horizontal="right"/>
    </xf>
    <xf numFmtId="3" fontId="26" fillId="17" borderId="68" xfId="0" applyNumberFormat="1" applyFont="1" applyFill="1" applyBorder="1" applyAlignment="1">
      <alignment horizontal="right"/>
    </xf>
    <xf numFmtId="3" fontId="84" fillId="0" borderId="0" xfId="0" applyNumberFormat="1" applyFont="1"/>
    <xf numFmtId="3" fontId="22" fillId="0" borderId="0" xfId="0" applyNumberFormat="1" applyFont="1"/>
    <xf numFmtId="0" fontId="8" fillId="8" borderId="84" xfId="0" applyFont="1" applyFill="1" applyBorder="1" applyAlignment="1">
      <alignment horizontal="center"/>
    </xf>
    <xf numFmtId="0" fontId="13" fillId="0" borderId="200" xfId="0" applyFont="1" applyBorder="1" applyAlignment="1">
      <alignment horizontal="center"/>
    </xf>
    <xf numFmtId="0" fontId="13" fillId="0" borderId="201" xfId="0" applyFont="1" applyBorder="1" applyAlignment="1">
      <alignment horizontal="center"/>
    </xf>
    <xf numFmtId="0" fontId="13" fillId="0" borderId="295" xfId="0" applyFont="1" applyBorder="1" applyAlignment="1">
      <alignment horizontal="center"/>
    </xf>
    <xf numFmtId="3" fontId="21" fillId="0" borderId="84" xfId="0" applyNumberFormat="1" applyFont="1" applyFill="1" applyBorder="1" applyAlignment="1"/>
    <xf numFmtId="3" fontId="21" fillId="0" borderId="296" xfId="0" applyNumberFormat="1" applyFont="1" applyFill="1" applyBorder="1" applyAlignment="1"/>
    <xf numFmtId="3" fontId="21" fillId="0" borderId="297" xfId="0" applyNumberFormat="1" applyFont="1" applyFill="1" applyBorder="1" applyAlignment="1"/>
    <xf numFmtId="3" fontId="21" fillId="22" borderId="296" xfId="0" applyNumberFormat="1" applyFont="1" applyFill="1" applyBorder="1" applyAlignment="1"/>
    <xf numFmtId="3" fontId="22" fillId="22" borderId="201" xfId="0" applyNumberFormat="1" applyFont="1" applyFill="1" applyBorder="1" applyAlignment="1"/>
    <xf numFmtId="3" fontId="21" fillId="0" borderId="201" xfId="0" applyNumberFormat="1" applyFont="1" applyFill="1" applyBorder="1" applyAlignment="1"/>
    <xf numFmtId="3" fontId="21" fillId="12" borderId="200" xfId="0" applyNumberFormat="1" applyFont="1" applyFill="1" applyBorder="1" applyAlignment="1"/>
    <xf numFmtId="3" fontId="21" fillId="0" borderId="295" xfId="0" applyNumberFormat="1" applyFont="1" applyFill="1" applyBorder="1" applyAlignment="1"/>
    <xf numFmtId="3" fontId="21" fillId="12" borderId="296" xfId="0" applyNumberFormat="1" applyFont="1" applyFill="1" applyBorder="1" applyAlignment="1"/>
    <xf numFmtId="3" fontId="21" fillId="0" borderId="158" xfId="0" applyNumberFormat="1" applyFont="1" applyFill="1" applyBorder="1" applyAlignment="1"/>
    <xf numFmtId="0" fontId="8" fillId="0" borderId="84" xfId="0" applyFont="1" applyBorder="1" applyAlignment="1">
      <alignment wrapText="1"/>
    </xf>
    <xf numFmtId="3" fontId="5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3" fontId="43" fillId="0" borderId="0" xfId="0" applyNumberFormat="1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3" fontId="21" fillId="17" borderId="30" xfId="0" applyNumberFormat="1" applyFont="1" applyFill="1" applyBorder="1" applyAlignment="1">
      <alignment horizontal="right"/>
    </xf>
    <xf numFmtId="3" fontId="21" fillId="17" borderId="36" xfId="0" applyNumberFormat="1" applyFont="1" applyFill="1" applyBorder="1" applyAlignment="1">
      <alignment horizontal="right"/>
    </xf>
    <xf numFmtId="3" fontId="21" fillId="17" borderId="38" xfId="0" applyNumberFormat="1" applyFont="1" applyFill="1" applyBorder="1" applyAlignment="1">
      <alignment horizontal="right"/>
    </xf>
    <xf numFmtId="3" fontId="26" fillId="5" borderId="36" xfId="0" applyNumberFormat="1" applyFont="1" applyFill="1" applyBorder="1" applyAlignment="1">
      <alignment horizontal="right"/>
    </xf>
    <xf numFmtId="3" fontId="22" fillId="5" borderId="37" xfId="0" applyNumberFormat="1" applyFont="1" applyFill="1" applyBorder="1" applyAlignment="1">
      <alignment horizontal="right"/>
    </xf>
    <xf numFmtId="3" fontId="26" fillId="17" borderId="37" xfId="0" applyNumberFormat="1" applyFont="1" applyFill="1" applyBorder="1" applyAlignment="1">
      <alignment horizontal="right"/>
    </xf>
    <xf numFmtId="3" fontId="26" fillId="6" borderId="36" xfId="0" applyNumberFormat="1" applyFont="1" applyFill="1" applyBorder="1" applyAlignment="1">
      <alignment horizontal="right"/>
    </xf>
    <xf numFmtId="3" fontId="26" fillId="17" borderId="272" xfId="0" applyNumberFormat="1" applyFont="1" applyFill="1" applyBorder="1" applyAlignment="1">
      <alignment horizontal="right"/>
    </xf>
    <xf numFmtId="3" fontId="26" fillId="17" borderId="30" xfId="0" applyNumberFormat="1" applyFont="1" applyFill="1" applyBorder="1" applyAlignment="1">
      <alignment horizontal="right"/>
    </xf>
    <xf numFmtId="0" fontId="8" fillId="0" borderId="30" xfId="0" applyFont="1" applyFill="1" applyBorder="1"/>
    <xf numFmtId="0" fontId="8" fillId="0" borderId="132" xfId="0" applyFont="1" applyFill="1" applyBorder="1" applyAlignment="1">
      <alignment horizontal="left" wrapText="1"/>
    </xf>
    <xf numFmtId="3" fontId="21" fillId="5" borderId="200" xfId="0" applyNumberFormat="1" applyFont="1" applyFill="1" applyBorder="1" applyAlignment="1">
      <alignment horizontal="right"/>
    </xf>
    <xf numFmtId="0" fontId="30" fillId="16" borderId="107" xfId="0" applyFont="1" applyFill="1" applyBorder="1"/>
    <xf numFmtId="0" fontId="28" fillId="17" borderId="107" xfId="0" applyFont="1" applyFill="1" applyBorder="1" applyAlignment="1">
      <alignment horizontal="left" wrapText="1"/>
    </xf>
    <xf numFmtId="0" fontId="29" fillId="17" borderId="298" xfId="0" applyFont="1" applyFill="1" applyBorder="1" applyAlignment="1">
      <alignment horizontal="center"/>
    </xf>
    <xf numFmtId="0" fontId="29" fillId="17" borderId="299" xfId="0" applyFont="1" applyFill="1" applyBorder="1" applyAlignment="1">
      <alignment horizontal="center"/>
    </xf>
    <xf numFmtId="0" fontId="29" fillId="17" borderId="300" xfId="0" applyFont="1" applyFill="1" applyBorder="1" applyAlignment="1">
      <alignment horizontal="center"/>
    </xf>
    <xf numFmtId="3" fontId="24" fillId="0" borderId="107" xfId="0" applyNumberFormat="1" applyFont="1" applyBorder="1" applyAlignment="1">
      <alignment horizontal="right"/>
    </xf>
    <xf numFmtId="3" fontId="24" fillId="17" borderId="301" xfId="0" applyNumberFormat="1" applyFont="1" applyFill="1" applyBorder="1" applyAlignment="1"/>
    <xf numFmtId="3" fontId="21" fillId="0" borderId="302" xfId="0" applyNumberFormat="1" applyFont="1" applyBorder="1" applyAlignment="1">
      <alignment horizontal="right"/>
    </xf>
    <xf numFmtId="3" fontId="22" fillId="5" borderId="201" xfId="0" applyNumberFormat="1" applyFont="1" applyFill="1" applyBorder="1" applyAlignment="1">
      <alignment horizontal="right"/>
    </xf>
    <xf numFmtId="3" fontId="24" fillId="0" borderId="47" xfId="0" applyNumberFormat="1" applyFont="1" applyFill="1" applyBorder="1" applyAlignment="1"/>
    <xf numFmtId="3" fontId="24" fillId="0" borderId="48" xfId="0" applyNumberFormat="1" applyFont="1" applyFill="1" applyBorder="1" applyAlignment="1"/>
    <xf numFmtId="3" fontId="24" fillId="0" borderId="164" xfId="0" applyNumberFormat="1" applyFont="1" applyFill="1" applyBorder="1" applyAlignment="1"/>
    <xf numFmtId="3" fontId="24" fillId="0" borderId="158" xfId="0" applyNumberFormat="1" applyFont="1" applyFill="1" applyBorder="1" applyAlignment="1"/>
    <xf numFmtId="3" fontId="24" fillId="6" borderId="164" xfId="0" applyNumberFormat="1" applyFont="1" applyFill="1" applyBorder="1" applyAlignment="1"/>
    <xf numFmtId="3" fontId="24" fillId="6" borderId="165" xfId="0" applyNumberFormat="1" applyFont="1" applyFill="1" applyBorder="1" applyAlignment="1"/>
    <xf numFmtId="3" fontId="24" fillId="0" borderId="84" xfId="0" applyNumberFormat="1" applyFont="1" applyFill="1" applyBorder="1" applyAlignment="1"/>
    <xf numFmtId="0" fontId="30" fillId="16" borderId="43" xfId="0" applyFont="1" applyFill="1" applyBorder="1"/>
    <xf numFmtId="0" fontId="28" fillId="17" borderId="43" xfId="0" applyFont="1" applyFill="1" applyBorder="1" applyAlignment="1">
      <alignment horizontal="left" wrapText="1"/>
    </xf>
    <xf numFmtId="0" fontId="42" fillId="30" borderId="132" xfId="0" applyFont="1" applyFill="1" applyBorder="1" applyAlignment="1">
      <alignment horizontal="left" wrapText="1"/>
    </xf>
    <xf numFmtId="0" fontId="42" fillId="30" borderId="221" xfId="0" applyFont="1" applyFill="1" applyBorder="1" applyAlignment="1">
      <alignment horizontal="left" wrapText="1"/>
    </xf>
    <xf numFmtId="0" fontId="42" fillId="30" borderId="226" xfId="0" applyFont="1" applyFill="1" applyBorder="1" applyAlignment="1">
      <alignment horizontal="left" wrapText="1"/>
    </xf>
    <xf numFmtId="3" fontId="53" fillId="30" borderId="37" xfId="0" applyNumberFormat="1" applyFont="1" applyFill="1" applyBorder="1" applyAlignment="1">
      <alignment horizontal="center"/>
    </xf>
    <xf numFmtId="0" fontId="43" fillId="30" borderId="37" xfId="0" applyFont="1" applyFill="1" applyBorder="1" applyAlignment="1">
      <alignment horizontal="center"/>
    </xf>
    <xf numFmtId="0" fontId="43" fillId="30" borderId="38" xfId="0" applyFont="1" applyFill="1" applyBorder="1" applyAlignment="1">
      <alignment horizontal="center"/>
    </xf>
    <xf numFmtId="49" fontId="42" fillId="0" borderId="66" xfId="0" applyNumberFormat="1" applyFont="1" applyFill="1" applyBorder="1" applyAlignment="1">
      <alignment horizontal="right" wrapText="1"/>
    </xf>
    <xf numFmtId="49" fontId="42" fillId="0" borderId="50" xfId="0" applyNumberFormat="1" applyFont="1" applyFill="1" applyBorder="1" applyAlignment="1">
      <alignment horizontal="right" wrapText="1"/>
    </xf>
    <xf numFmtId="49" fontId="42" fillId="0" borderId="39" xfId="0" applyNumberFormat="1" applyFont="1" applyFill="1" applyBorder="1" applyAlignment="1">
      <alignment horizontal="right" wrapText="1"/>
    </xf>
    <xf numFmtId="3" fontId="53" fillId="0" borderId="40" xfId="0" applyNumberFormat="1" applyFont="1" applyFill="1" applyBorder="1" applyAlignment="1">
      <alignment horizontal="right"/>
    </xf>
    <xf numFmtId="3" fontId="53" fillId="0" borderId="50" xfId="0" applyNumberFormat="1" applyFont="1" applyFill="1" applyBorder="1" applyAlignment="1">
      <alignment horizontal="right"/>
    </xf>
    <xf numFmtId="3" fontId="53" fillId="0" borderId="46" xfId="0" applyNumberFormat="1" applyFont="1" applyFill="1" applyBorder="1" applyAlignment="1">
      <alignment horizontal="right"/>
    </xf>
    <xf numFmtId="0" fontId="42" fillId="28" borderId="66" xfId="0" applyFont="1" applyFill="1" applyBorder="1" applyAlignment="1">
      <alignment horizontal="left" wrapText="1"/>
    </xf>
    <xf numFmtId="0" fontId="42" fillId="28" borderId="50" xfId="0" applyFont="1" applyFill="1" applyBorder="1" applyAlignment="1">
      <alignment horizontal="left" wrapText="1"/>
    </xf>
    <xf numFmtId="0" fontId="42" fillId="28" borderId="39" xfId="0" applyFont="1" applyFill="1" applyBorder="1" applyAlignment="1">
      <alignment horizontal="left" wrapText="1"/>
    </xf>
    <xf numFmtId="3" fontId="52" fillId="28" borderId="2" xfId="0" applyNumberFormat="1" applyFont="1" applyFill="1" applyBorder="1" applyAlignment="1">
      <alignment horizontal="center"/>
    </xf>
    <xf numFmtId="0" fontId="71" fillId="28" borderId="2" xfId="0" applyFont="1" applyFill="1" applyBorder="1" applyAlignment="1">
      <alignment horizontal="center"/>
    </xf>
    <xf numFmtId="0" fontId="71" fillId="28" borderId="81" xfId="0" applyFont="1" applyFill="1" applyBorder="1" applyAlignment="1">
      <alignment horizontal="center"/>
    </xf>
    <xf numFmtId="0" fontId="42" fillId="29" borderId="224" xfId="0" applyFont="1" applyFill="1" applyBorder="1" applyAlignment="1">
      <alignment horizontal="left" wrapText="1"/>
    </xf>
    <xf numFmtId="0" fontId="42" fillId="29" borderId="222" xfId="0" applyFont="1" applyFill="1" applyBorder="1" applyAlignment="1">
      <alignment horizontal="left" wrapText="1"/>
    </xf>
    <xf numFmtId="0" fontId="42" fillId="29" borderId="225" xfId="0" applyFont="1" applyFill="1" applyBorder="1" applyAlignment="1">
      <alignment horizontal="left" wrapText="1"/>
    </xf>
    <xf numFmtId="3" fontId="53" fillId="29" borderId="117" xfId="0" applyNumberFormat="1" applyFont="1" applyFill="1" applyBorder="1" applyAlignment="1">
      <alignment horizontal="center"/>
    </xf>
    <xf numFmtId="0" fontId="43" fillId="29" borderId="117" xfId="0" applyFont="1" applyFill="1" applyBorder="1" applyAlignment="1">
      <alignment horizontal="center"/>
    </xf>
    <xf numFmtId="0" fontId="43" fillId="29" borderId="118" xfId="0" applyFont="1" applyFill="1" applyBorder="1" applyAlignment="1">
      <alignment horizontal="center"/>
    </xf>
    <xf numFmtId="0" fontId="43" fillId="0" borderId="50" xfId="0" applyFont="1" applyFill="1" applyBorder="1" applyAlignment="1">
      <alignment horizontal="right"/>
    </xf>
    <xf numFmtId="0" fontId="43" fillId="0" borderId="46" xfId="0" applyFont="1" applyFill="1" applyBorder="1" applyAlignment="1">
      <alignment horizontal="right"/>
    </xf>
    <xf numFmtId="0" fontId="42" fillId="0" borderId="66" xfId="0" applyFont="1" applyFill="1" applyBorder="1" applyAlignment="1">
      <alignment horizontal="left" wrapText="1"/>
    </xf>
    <xf numFmtId="0" fontId="42" fillId="0" borderId="50" xfId="0" applyFont="1" applyFill="1" applyBorder="1" applyAlignment="1">
      <alignment horizontal="left" wrapText="1"/>
    </xf>
    <xf numFmtId="0" fontId="42" fillId="0" borderId="39" xfId="0" applyFont="1" applyFill="1" applyBorder="1" applyAlignment="1">
      <alignment horizontal="left" wrapText="1"/>
    </xf>
    <xf numFmtId="3" fontId="53" fillId="0" borderId="2" xfId="0" applyNumberFormat="1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/>
    </xf>
    <xf numFmtId="0" fontId="43" fillId="0" borderId="81" xfId="0" applyFont="1" applyFill="1" applyBorder="1" applyAlignment="1">
      <alignment horizontal="center"/>
    </xf>
    <xf numFmtId="3" fontId="5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2" fillId="34" borderId="66" xfId="0" applyFont="1" applyFill="1" applyBorder="1" applyAlignment="1">
      <alignment horizontal="left" wrapText="1"/>
    </xf>
    <xf numFmtId="0" fontId="42" fillId="34" borderId="50" xfId="0" applyFont="1" applyFill="1" applyBorder="1" applyAlignment="1">
      <alignment horizontal="left" wrapText="1"/>
    </xf>
    <xf numFmtId="0" fontId="42" fillId="34" borderId="39" xfId="0" applyFont="1" applyFill="1" applyBorder="1" applyAlignment="1">
      <alignment horizontal="left" wrapText="1"/>
    </xf>
    <xf numFmtId="3" fontId="53" fillId="34" borderId="2" xfId="0" applyNumberFormat="1" applyFont="1" applyFill="1" applyBorder="1" applyAlignment="1">
      <alignment horizontal="center"/>
    </xf>
    <xf numFmtId="0" fontId="43" fillId="34" borderId="2" xfId="0" applyFont="1" applyFill="1" applyBorder="1" applyAlignment="1">
      <alignment horizontal="center"/>
    </xf>
    <xf numFmtId="0" fontId="43" fillId="34" borderId="81" xfId="0" applyFont="1" applyFill="1" applyBorder="1" applyAlignment="1">
      <alignment horizontal="center"/>
    </xf>
    <xf numFmtId="0" fontId="42" fillId="37" borderId="66" xfId="0" applyFont="1" applyFill="1" applyBorder="1" applyAlignment="1">
      <alignment horizontal="left" wrapText="1"/>
    </xf>
    <xf numFmtId="0" fontId="42" fillId="37" borderId="50" xfId="0" applyFont="1" applyFill="1" applyBorder="1" applyAlignment="1">
      <alignment horizontal="left" wrapText="1"/>
    </xf>
    <xf numFmtId="0" fontId="42" fillId="37" borderId="39" xfId="0" applyFont="1" applyFill="1" applyBorder="1" applyAlignment="1">
      <alignment horizontal="left" wrapText="1"/>
    </xf>
    <xf numFmtId="3" fontId="53" fillId="37" borderId="40" xfId="0" applyNumberFormat="1" applyFont="1" applyFill="1" applyBorder="1" applyAlignment="1">
      <alignment horizontal="center"/>
    </xf>
    <xf numFmtId="3" fontId="53" fillId="37" borderId="50" xfId="0" applyNumberFormat="1" applyFont="1" applyFill="1" applyBorder="1" applyAlignment="1">
      <alignment horizontal="center"/>
    </xf>
    <xf numFmtId="3" fontId="53" fillId="37" borderId="46" xfId="0" applyNumberFormat="1" applyFont="1" applyFill="1" applyBorder="1" applyAlignment="1">
      <alignment horizontal="center"/>
    </xf>
    <xf numFmtId="0" fontId="75" fillId="0" borderId="0" xfId="0" applyFont="1" applyFill="1" applyAlignment="1">
      <alignment horizontal="center" wrapText="1"/>
    </xf>
    <xf numFmtId="0" fontId="42" fillId="36" borderId="66" xfId="0" applyFont="1" applyFill="1" applyBorder="1" applyAlignment="1">
      <alignment horizontal="left"/>
    </xf>
    <xf numFmtId="0" fontId="42" fillId="36" borderId="50" xfId="0" applyFont="1" applyFill="1" applyBorder="1" applyAlignment="1">
      <alignment horizontal="left"/>
    </xf>
    <xf numFmtId="0" fontId="42" fillId="36" borderId="39" xfId="0" applyFont="1" applyFill="1" applyBorder="1" applyAlignment="1">
      <alignment horizontal="left"/>
    </xf>
    <xf numFmtId="3" fontId="53" fillId="36" borderId="50" xfId="0" applyNumberFormat="1" applyFont="1" applyFill="1" applyBorder="1" applyAlignment="1">
      <alignment horizontal="center"/>
    </xf>
    <xf numFmtId="3" fontId="53" fillId="36" borderId="46" xfId="0" applyNumberFormat="1" applyFont="1" applyFill="1" applyBorder="1" applyAlignment="1">
      <alignment horizontal="center"/>
    </xf>
    <xf numFmtId="3" fontId="78" fillId="0" borderId="0" xfId="0" applyNumberFormat="1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/>
    </xf>
    <xf numFmtId="3" fontId="43" fillId="0" borderId="0" xfId="0" applyNumberFormat="1" applyFont="1" applyFill="1" applyBorder="1" applyAlignment="1">
      <alignment horizontal="center"/>
    </xf>
    <xf numFmtId="3" fontId="79" fillId="0" borderId="0" xfId="0" applyNumberFormat="1" applyFont="1" applyFill="1" applyAlignment="1">
      <alignment horizontal="center"/>
    </xf>
    <xf numFmtId="0" fontId="42" fillId="35" borderId="152" xfId="0" applyFont="1" applyFill="1" applyBorder="1" applyAlignment="1">
      <alignment horizontal="left" wrapText="1"/>
    </xf>
    <xf numFmtId="0" fontId="42" fillId="35" borderId="139" xfId="0" applyFont="1" applyFill="1" applyBorder="1" applyAlignment="1">
      <alignment horizontal="left" wrapText="1"/>
    </xf>
    <xf numFmtId="0" fontId="42" fillId="35" borderId="213" xfId="0" applyFont="1" applyFill="1" applyBorder="1" applyAlignment="1">
      <alignment horizontal="left" wrapText="1"/>
    </xf>
    <xf numFmtId="3" fontId="53" fillId="35" borderId="154" xfId="0" applyNumberFormat="1" applyFont="1" applyFill="1" applyBorder="1" applyAlignment="1">
      <alignment horizontal="center"/>
    </xf>
    <xf numFmtId="0" fontId="43" fillId="35" borderId="154" xfId="0" applyFont="1" applyFill="1" applyBorder="1" applyAlignment="1">
      <alignment horizontal="center"/>
    </xf>
    <xf numFmtId="0" fontId="43" fillId="35" borderId="153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wrapText="1"/>
    </xf>
    <xf numFmtId="3" fontId="43" fillId="0" borderId="0" xfId="0" applyNumberFormat="1" applyFont="1" applyFill="1" applyBorder="1" applyAlignment="1">
      <alignment horizontal="center" wrapText="1"/>
    </xf>
    <xf numFmtId="0" fontId="60" fillId="0" borderId="153" xfId="0" applyFont="1" applyFill="1" applyBorder="1" applyAlignment="1">
      <alignment horizontal="center" vertical="center" wrapText="1"/>
    </xf>
    <xf numFmtId="0" fontId="27" fillId="0" borderId="208" xfId="0" applyFont="1" applyBorder="1" applyAlignment="1">
      <alignment horizontal="center" vertical="center" wrapText="1"/>
    </xf>
    <xf numFmtId="0" fontId="55" fillId="26" borderId="136" xfId="0" applyFont="1" applyFill="1" applyBorder="1" applyAlignment="1">
      <alignment horizontal="center" vertical="center" wrapText="1"/>
    </xf>
    <xf numFmtId="0" fontId="55" fillId="26" borderId="109" xfId="0" applyFont="1" applyFill="1" applyBorder="1" applyAlignment="1">
      <alignment horizontal="center" vertical="center" wrapText="1"/>
    </xf>
    <xf numFmtId="0" fontId="0" fillId="26" borderId="109" xfId="0" applyFill="1" applyBorder="1" applyAlignment="1">
      <alignment horizontal="center" vertical="center" wrapText="1"/>
    </xf>
    <xf numFmtId="0" fontId="61" fillId="26" borderId="42" xfId="0" applyFont="1" applyFill="1" applyBorder="1" applyAlignment="1">
      <alignment horizontal="center" vertical="center" wrapText="1"/>
    </xf>
    <xf numFmtId="0" fontId="61" fillId="26" borderId="78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48" fillId="0" borderId="0" xfId="0" applyFont="1" applyAlignment="1">
      <alignment wrapText="1"/>
    </xf>
    <xf numFmtId="0" fontId="50" fillId="0" borderId="0" xfId="0" applyFont="1" applyAlignment="1">
      <alignment horizontal="center" wrapText="1"/>
    </xf>
    <xf numFmtId="0" fontId="51" fillId="0" borderId="0" xfId="0" applyFont="1" applyAlignment="1"/>
    <xf numFmtId="0" fontId="53" fillId="0" borderId="90" xfId="0" applyFont="1" applyFill="1" applyBorder="1" applyAlignment="1">
      <alignment horizontal="center" vertical="center"/>
    </xf>
    <xf numFmtId="0" fontId="53" fillId="0" borderId="84" xfId="0" applyFont="1" applyBorder="1" applyAlignment="1">
      <alignment horizontal="center" vertical="center"/>
    </xf>
    <xf numFmtId="0" fontId="53" fillId="0" borderId="107" xfId="0" applyFont="1" applyBorder="1" applyAlignment="1">
      <alignment horizontal="center" vertical="center"/>
    </xf>
    <xf numFmtId="0" fontId="55" fillId="26" borderId="152" xfId="0" applyFont="1" applyFill="1" applyBorder="1" applyAlignment="1">
      <alignment horizontal="center" vertical="center"/>
    </xf>
    <xf numFmtId="0" fontId="0" fillId="26" borderId="139" xfId="0" applyFill="1" applyBorder="1" applyAlignment="1">
      <alignment horizontal="center" vertical="center"/>
    </xf>
    <xf numFmtId="0" fontId="0" fillId="26" borderId="95" xfId="0" applyFill="1" applyBorder="1" applyAlignment="1">
      <alignment horizontal="center" vertical="center"/>
    </xf>
    <xf numFmtId="0" fontId="55" fillId="26" borderId="132" xfId="0" applyFont="1" applyFill="1" applyBorder="1" applyAlignment="1">
      <alignment horizontal="center" vertical="center"/>
    </xf>
    <xf numFmtId="0" fontId="55" fillId="26" borderId="221" xfId="0" applyFont="1" applyFill="1" applyBorder="1" applyAlignment="1">
      <alignment horizontal="center" vertical="center"/>
    </xf>
    <xf numFmtId="0" fontId="54" fillId="0" borderId="90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0" fontId="54" fillId="0" borderId="84" xfId="0" applyFont="1" applyFill="1" applyBorder="1" applyAlignment="1">
      <alignment horizontal="center" vertical="center" wrapText="1"/>
    </xf>
    <xf numFmtId="0" fontId="0" fillId="0" borderId="107" xfId="0" applyFill="1" applyBorder="1" applyAlignment="1">
      <alignment horizontal="center" vertical="center"/>
    </xf>
    <xf numFmtId="0" fontId="58" fillId="26" borderId="151" xfId="0" applyFont="1" applyFill="1" applyBorder="1" applyAlignment="1">
      <alignment horizontal="center" vertical="center" wrapText="1"/>
    </xf>
    <xf numFmtId="0" fontId="0" fillId="26" borderId="189" xfId="0" applyFill="1" applyBorder="1" applyAlignment="1">
      <alignment horizontal="center" vertical="center"/>
    </xf>
    <xf numFmtId="0" fontId="57" fillId="26" borderId="153" xfId="0" applyFont="1" applyFill="1" applyBorder="1" applyAlignment="1">
      <alignment horizontal="center" vertical="center" wrapText="1"/>
    </xf>
    <xf numFmtId="0" fontId="45" fillId="26" borderId="208" xfId="0" applyFont="1" applyFill="1" applyBorder="1" applyAlignment="1">
      <alignment horizontal="center" vertical="center" wrapText="1"/>
    </xf>
    <xf numFmtId="0" fontId="60" fillId="0" borderId="154" xfId="0" applyFont="1" applyFill="1" applyBorder="1" applyAlignment="1">
      <alignment horizontal="center" vertical="center" wrapText="1"/>
    </xf>
    <xf numFmtId="0" fontId="27" fillId="0" borderId="190" xfId="0" applyFont="1" applyBorder="1" applyAlignment="1">
      <alignment horizontal="center" vertical="center"/>
    </xf>
    <xf numFmtId="0" fontId="12" fillId="9" borderId="0" xfId="0" applyFont="1" applyFill="1" applyBorder="1" applyAlignment="1">
      <alignment horizontal="right"/>
    </xf>
    <xf numFmtId="0" fontId="12" fillId="9" borderId="139" xfId="0" applyFont="1" applyFill="1" applyBorder="1" applyAlignment="1">
      <alignment horizontal="right"/>
    </xf>
    <xf numFmtId="0" fontId="12" fillId="9" borderId="158" xfId="0" applyFont="1" applyFill="1" applyBorder="1" applyAlignment="1">
      <alignment horizontal="right"/>
    </xf>
    <xf numFmtId="3" fontId="18" fillId="0" borderId="23" xfId="0" applyNumberFormat="1" applyFont="1" applyFill="1" applyBorder="1" applyAlignment="1">
      <alignment horizontal="center" vertical="center" wrapText="1"/>
    </xf>
    <xf numFmtId="3" fontId="18" fillId="0" borderId="146" xfId="0" applyNumberFormat="1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16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textRotation="90"/>
    </xf>
    <xf numFmtId="0" fontId="14" fillId="0" borderId="47" xfId="0" applyFont="1" applyBorder="1" applyAlignment="1">
      <alignment horizontal="center" textRotation="90"/>
    </xf>
    <xf numFmtId="0" fontId="14" fillId="0" borderId="19" xfId="0" applyFont="1" applyBorder="1" applyAlignment="1">
      <alignment horizontal="center" textRotation="90" wrapText="1"/>
    </xf>
    <xf numFmtId="0" fontId="14" fillId="0" borderId="142" xfId="0" applyFont="1" applyBorder="1" applyAlignment="1">
      <alignment horizontal="center" textRotation="90" wrapText="1"/>
    </xf>
    <xf numFmtId="0" fontId="3" fillId="0" borderId="0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1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textRotation="90" wrapText="1"/>
    </xf>
    <xf numFmtId="0" fontId="13" fillId="0" borderId="16" xfId="0" applyFont="1" applyBorder="1" applyAlignment="1">
      <alignment horizontal="center" textRotation="90" wrapText="1"/>
    </xf>
    <xf numFmtId="0" fontId="13" fillId="0" borderId="140" xfId="0" applyFont="1" applyBorder="1" applyAlignment="1">
      <alignment horizontal="center" textRotation="90" wrapText="1"/>
    </xf>
    <xf numFmtId="0" fontId="13" fillId="0" borderId="7" xfId="0" applyFont="1" applyBorder="1" applyAlignment="1">
      <alignment horizontal="center" textRotation="90" wrapText="1"/>
    </xf>
    <xf numFmtId="0" fontId="13" fillId="0" borderId="17" xfId="0" applyFont="1" applyBorder="1" applyAlignment="1">
      <alignment horizontal="center" textRotation="90" wrapText="1"/>
    </xf>
    <xf numFmtId="0" fontId="13" fillId="0" borderId="141" xfId="0" applyFont="1" applyBorder="1" applyAlignment="1">
      <alignment horizontal="center" textRotation="90" wrapText="1"/>
    </xf>
    <xf numFmtId="0" fontId="14" fillId="0" borderId="8" xfId="0" applyFont="1" applyBorder="1" applyAlignment="1">
      <alignment horizont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3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26" xfId="0" applyNumberFormat="1" applyFont="1" applyBorder="1" applyAlignment="1">
      <alignment horizontal="center" vertical="center" wrapText="1"/>
    </xf>
    <xf numFmtId="3" fontId="13" fillId="0" borderId="148" xfId="0" applyNumberFormat="1" applyFont="1" applyBorder="1" applyAlignment="1">
      <alignment horizontal="center" vertical="center" wrapText="1"/>
    </xf>
    <xf numFmtId="3" fontId="16" fillId="6" borderId="15" xfId="0" applyNumberFormat="1" applyFont="1" applyFill="1" applyBorder="1" applyAlignment="1">
      <alignment horizontal="center" vertical="center" wrapText="1"/>
    </xf>
    <xf numFmtId="3" fontId="16" fillId="6" borderId="25" xfId="0" applyNumberFormat="1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44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145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4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4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  <xf numFmtId="0" fontId="12" fillId="0" borderId="239" xfId="0" applyFont="1" applyBorder="1" applyAlignment="1">
      <alignment horizontal="right"/>
    </xf>
    <xf numFmtId="0" fontId="5" fillId="0" borderId="228" xfId="0" applyFont="1" applyFill="1" applyBorder="1" applyAlignment="1">
      <alignment horizontal="center" vertical="center"/>
    </xf>
    <xf numFmtId="0" fontId="5" fillId="0" borderId="229" xfId="0" applyFont="1" applyFill="1" applyBorder="1" applyAlignment="1">
      <alignment horizontal="center" vertical="center"/>
    </xf>
    <xf numFmtId="0" fontId="3" fillId="31" borderId="0" xfId="0" applyFont="1" applyFill="1" applyBorder="1" applyAlignment="1">
      <alignment horizontal="center" wrapText="1"/>
    </xf>
    <xf numFmtId="0" fontId="5" fillId="0" borderId="227" xfId="0" applyFont="1" applyFill="1" applyBorder="1" applyAlignment="1">
      <alignment horizontal="center" vertical="center"/>
    </xf>
    <xf numFmtId="0" fontId="12" fillId="0" borderId="143" xfId="0" applyFont="1" applyBorder="1" applyAlignment="1">
      <alignment horizontal="center" vertical="center" wrapText="1"/>
    </xf>
    <xf numFmtId="0" fontId="13" fillId="0" borderId="145" xfId="0" applyFont="1" applyBorder="1" applyAlignment="1">
      <alignment horizontal="center" textRotation="90" wrapText="1"/>
    </xf>
    <xf numFmtId="0" fontId="14" fillId="0" borderId="23" xfId="0" applyFont="1" applyBorder="1" applyAlignment="1">
      <alignment horizontal="center"/>
    </xf>
    <xf numFmtId="0" fontId="16" fillId="5" borderId="143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3" fillId="0" borderId="143" xfId="0" applyFont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230" xfId="0" applyFont="1" applyFill="1" applyBorder="1" applyAlignment="1">
      <alignment horizontal="center" vertical="center" wrapText="1"/>
    </xf>
    <xf numFmtId="0" fontId="18" fillId="0" borderId="14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3" fillId="5" borderId="252" xfId="0" applyFont="1" applyFill="1" applyBorder="1" applyAlignment="1">
      <alignment horizontal="center" vertical="center" wrapText="1"/>
    </xf>
    <xf numFmtId="0" fontId="17" fillId="5" borderId="243" xfId="0" applyFont="1" applyFill="1" applyBorder="1" applyAlignment="1">
      <alignment horizontal="center" vertical="center" wrapText="1"/>
    </xf>
    <xf numFmtId="0" fontId="14" fillId="5" borderId="242" xfId="0" applyFont="1" applyFill="1" applyBorder="1" applyAlignment="1">
      <alignment horizontal="center" vertical="center" wrapText="1"/>
    </xf>
    <xf numFmtId="0" fontId="18" fillId="0" borderId="242" xfId="0" applyFont="1" applyFill="1" applyBorder="1" applyAlignment="1">
      <alignment horizontal="center" vertical="center" wrapText="1"/>
    </xf>
    <xf numFmtId="0" fontId="13" fillId="0" borderId="251" xfId="0" applyFont="1" applyFill="1" applyBorder="1" applyAlignment="1">
      <alignment horizontal="center" vertical="center" wrapText="1"/>
    </xf>
    <xf numFmtId="0" fontId="5" fillId="0" borderId="246" xfId="0" applyFont="1" applyFill="1" applyBorder="1" applyAlignment="1">
      <alignment horizontal="center" vertical="center"/>
    </xf>
    <xf numFmtId="0" fontId="5" fillId="0" borderId="247" xfId="0" applyFont="1" applyFill="1" applyBorder="1" applyAlignment="1">
      <alignment horizontal="center" vertical="center"/>
    </xf>
    <xf numFmtId="0" fontId="14" fillId="0" borderId="248" xfId="0" applyFont="1" applyBorder="1" applyAlignment="1">
      <alignment horizontal="center" textRotation="90"/>
    </xf>
    <xf numFmtId="0" fontId="14" fillId="0" borderId="249" xfId="0" applyFont="1" applyBorder="1" applyAlignment="1">
      <alignment horizontal="center" textRotation="90" wrapText="1"/>
    </xf>
    <xf numFmtId="0" fontId="13" fillId="0" borderId="250" xfId="0" applyFont="1" applyFill="1" applyBorder="1" applyAlignment="1">
      <alignment horizontal="center" vertical="center" wrapText="1"/>
    </xf>
    <xf numFmtId="0" fontId="3" fillId="34" borderId="0" xfId="0" applyFont="1" applyFill="1" applyBorder="1" applyAlignment="1">
      <alignment horizontal="center" wrapText="1"/>
    </xf>
    <xf numFmtId="0" fontId="12" fillId="0" borderId="227" xfId="0" applyFont="1" applyBorder="1" applyAlignment="1">
      <alignment horizontal="center" vertical="center" wrapText="1"/>
    </xf>
    <xf numFmtId="0" fontId="13" fillId="0" borderId="243" xfId="0" applyFont="1" applyBorder="1" applyAlignment="1">
      <alignment horizontal="center" textRotation="90" wrapText="1"/>
    </xf>
    <xf numFmtId="0" fontId="13" fillId="0" borderId="242" xfId="0" applyFont="1" applyBorder="1" applyAlignment="1">
      <alignment horizontal="center" textRotation="90" wrapText="1"/>
    </xf>
    <xf numFmtId="0" fontId="15" fillId="0" borderId="227" xfId="0" applyFont="1" applyFill="1" applyBorder="1" applyAlignment="1">
      <alignment horizontal="center" vertical="center" wrapText="1"/>
    </xf>
    <xf numFmtId="0" fontId="16" fillId="5" borderId="227" xfId="0" applyFont="1" applyFill="1" applyBorder="1" applyAlignment="1">
      <alignment horizontal="center" vertical="center"/>
    </xf>
    <xf numFmtId="0" fontId="16" fillId="6" borderId="227" xfId="0" applyFont="1" applyFill="1" applyBorder="1" applyAlignment="1">
      <alignment horizontal="center" vertical="center"/>
    </xf>
    <xf numFmtId="0" fontId="13" fillId="0" borderId="227" xfId="0" applyFont="1" applyBorder="1" applyAlignment="1">
      <alignment horizontal="center" vertical="center" wrapText="1"/>
    </xf>
    <xf numFmtId="0" fontId="18" fillId="0" borderId="244" xfId="0" applyFont="1" applyFill="1" applyBorder="1" applyAlignment="1">
      <alignment horizontal="center" vertical="center" wrapText="1"/>
    </xf>
    <xf numFmtId="0" fontId="3" fillId="38" borderId="0" xfId="0" applyFont="1" applyFill="1" applyBorder="1" applyAlignment="1">
      <alignment horizontal="center" wrapText="1"/>
    </xf>
  </cellXfs>
  <cellStyles count="5">
    <cellStyle name="Normální" xfId="0" builtinId="0"/>
    <cellStyle name="Normální 2" xfId="2"/>
    <cellStyle name="Normální 3" xfId="3"/>
    <cellStyle name="normální_2008 - 12" xfId="4"/>
    <cellStyle name="normální_Navrh IR2009 - 21_10_2008" xfId="1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408214</xdr:colOff>
      <xdr:row>21</xdr:row>
      <xdr:rowOff>340177</xdr:rowOff>
    </xdr:from>
    <xdr:to>
      <xdr:col>5</xdr:col>
      <xdr:colOff>408214</xdr:colOff>
      <xdr:row>23</xdr:row>
      <xdr:rowOff>163285</xdr:rowOff>
    </xdr:to>
    <xdr:cxnSp macro="">
      <xdr:nvCxnSpPr>
        <xdr:cNvPr id="8" name="Přímá spojnice se šipkou 7"/>
        <xdr:cNvCxnSpPr/>
      </xdr:nvCxnSpPr>
      <xdr:spPr>
        <a:xfrm>
          <a:off x="7892143" y="7157356"/>
          <a:ext cx="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zoomScale="70" zoomScaleNormal="70" workbookViewId="0">
      <selection activeCell="J26" sqref="J26"/>
    </sheetView>
  </sheetViews>
  <sheetFormatPr defaultRowHeight="12.75" x14ac:dyDescent="0.2"/>
  <cols>
    <col min="1" max="1" width="57.42578125" customWidth="1"/>
    <col min="2" max="2" width="13.85546875" customWidth="1"/>
    <col min="3" max="3" width="13.7109375" customWidth="1"/>
    <col min="4" max="5" width="13.5703125" customWidth="1"/>
    <col min="6" max="6" width="12.28515625" customWidth="1"/>
    <col min="7" max="7" width="13.42578125" customWidth="1"/>
    <col min="8" max="8" width="14.5703125" customWidth="1"/>
    <col min="9" max="9" width="11.42578125" customWidth="1"/>
    <col min="10" max="10" width="14" customWidth="1"/>
    <col min="11" max="11" width="15.42578125" customWidth="1"/>
    <col min="12" max="12" width="11.42578125" customWidth="1"/>
    <col min="13" max="13" width="14.42578125" customWidth="1"/>
    <col min="14" max="14" width="12.5703125" customWidth="1"/>
    <col min="15" max="15" width="10.85546875" customWidth="1"/>
    <col min="16" max="16" width="14.140625" customWidth="1"/>
    <col min="257" max="257" width="57.42578125" customWidth="1"/>
    <col min="258" max="258" width="13.85546875" customWidth="1"/>
    <col min="259" max="259" width="12.42578125" customWidth="1"/>
    <col min="260" max="261" width="13.5703125" customWidth="1"/>
    <col min="262" max="262" width="12.28515625" customWidth="1"/>
    <col min="263" max="263" width="13.42578125" customWidth="1"/>
    <col min="264" max="264" width="14.5703125" customWidth="1"/>
    <col min="265" max="265" width="11.42578125" customWidth="1"/>
    <col min="266" max="266" width="14" customWidth="1"/>
    <col min="267" max="267" width="15.42578125" customWidth="1"/>
    <col min="268" max="268" width="11.42578125" customWidth="1"/>
    <col min="269" max="269" width="14.42578125" customWidth="1"/>
    <col min="270" max="270" width="11.42578125" customWidth="1"/>
    <col min="271" max="271" width="10.85546875" customWidth="1"/>
    <col min="272" max="272" width="14.140625" customWidth="1"/>
    <col min="513" max="513" width="57.42578125" customWidth="1"/>
    <col min="514" max="514" width="13.85546875" customWidth="1"/>
    <col min="515" max="515" width="12.42578125" customWidth="1"/>
    <col min="516" max="517" width="13.5703125" customWidth="1"/>
    <col min="518" max="518" width="12.28515625" customWidth="1"/>
    <col min="519" max="519" width="13.42578125" customWidth="1"/>
    <col min="520" max="520" width="14.5703125" customWidth="1"/>
    <col min="521" max="521" width="11.42578125" customWidth="1"/>
    <col min="522" max="522" width="14" customWidth="1"/>
    <col min="523" max="523" width="15.42578125" customWidth="1"/>
    <col min="524" max="524" width="11.42578125" customWidth="1"/>
    <col min="525" max="525" width="14.42578125" customWidth="1"/>
    <col min="526" max="526" width="11.42578125" customWidth="1"/>
    <col min="527" max="527" width="10.85546875" customWidth="1"/>
    <col min="528" max="528" width="14.140625" customWidth="1"/>
    <col min="769" max="769" width="57.42578125" customWidth="1"/>
    <col min="770" max="770" width="13.85546875" customWidth="1"/>
    <col min="771" max="771" width="12.42578125" customWidth="1"/>
    <col min="772" max="773" width="13.5703125" customWidth="1"/>
    <col min="774" max="774" width="12.28515625" customWidth="1"/>
    <col min="775" max="775" width="13.42578125" customWidth="1"/>
    <col min="776" max="776" width="14.5703125" customWidth="1"/>
    <col min="777" max="777" width="11.42578125" customWidth="1"/>
    <col min="778" max="778" width="14" customWidth="1"/>
    <col min="779" max="779" width="15.42578125" customWidth="1"/>
    <col min="780" max="780" width="11.42578125" customWidth="1"/>
    <col min="781" max="781" width="14.42578125" customWidth="1"/>
    <col min="782" max="782" width="11.42578125" customWidth="1"/>
    <col min="783" max="783" width="10.85546875" customWidth="1"/>
    <col min="784" max="784" width="14.140625" customWidth="1"/>
    <col min="1025" max="1025" width="57.42578125" customWidth="1"/>
    <col min="1026" max="1026" width="13.85546875" customWidth="1"/>
    <col min="1027" max="1027" width="12.42578125" customWidth="1"/>
    <col min="1028" max="1029" width="13.5703125" customWidth="1"/>
    <col min="1030" max="1030" width="12.28515625" customWidth="1"/>
    <col min="1031" max="1031" width="13.42578125" customWidth="1"/>
    <col min="1032" max="1032" width="14.5703125" customWidth="1"/>
    <col min="1033" max="1033" width="11.42578125" customWidth="1"/>
    <col min="1034" max="1034" width="14" customWidth="1"/>
    <col min="1035" max="1035" width="15.42578125" customWidth="1"/>
    <col min="1036" max="1036" width="11.42578125" customWidth="1"/>
    <col min="1037" max="1037" width="14.42578125" customWidth="1"/>
    <col min="1038" max="1038" width="11.42578125" customWidth="1"/>
    <col min="1039" max="1039" width="10.85546875" customWidth="1"/>
    <col min="1040" max="1040" width="14.140625" customWidth="1"/>
    <col min="1281" max="1281" width="57.42578125" customWidth="1"/>
    <col min="1282" max="1282" width="13.85546875" customWidth="1"/>
    <col min="1283" max="1283" width="12.42578125" customWidth="1"/>
    <col min="1284" max="1285" width="13.5703125" customWidth="1"/>
    <col min="1286" max="1286" width="12.28515625" customWidth="1"/>
    <col min="1287" max="1287" width="13.42578125" customWidth="1"/>
    <col min="1288" max="1288" width="14.5703125" customWidth="1"/>
    <col min="1289" max="1289" width="11.42578125" customWidth="1"/>
    <col min="1290" max="1290" width="14" customWidth="1"/>
    <col min="1291" max="1291" width="15.42578125" customWidth="1"/>
    <col min="1292" max="1292" width="11.42578125" customWidth="1"/>
    <col min="1293" max="1293" width="14.42578125" customWidth="1"/>
    <col min="1294" max="1294" width="11.42578125" customWidth="1"/>
    <col min="1295" max="1295" width="10.85546875" customWidth="1"/>
    <col min="1296" max="1296" width="14.140625" customWidth="1"/>
    <col min="1537" max="1537" width="57.42578125" customWidth="1"/>
    <col min="1538" max="1538" width="13.85546875" customWidth="1"/>
    <col min="1539" max="1539" width="12.42578125" customWidth="1"/>
    <col min="1540" max="1541" width="13.5703125" customWidth="1"/>
    <col min="1542" max="1542" width="12.28515625" customWidth="1"/>
    <col min="1543" max="1543" width="13.42578125" customWidth="1"/>
    <col min="1544" max="1544" width="14.5703125" customWidth="1"/>
    <col min="1545" max="1545" width="11.42578125" customWidth="1"/>
    <col min="1546" max="1546" width="14" customWidth="1"/>
    <col min="1547" max="1547" width="15.42578125" customWidth="1"/>
    <col min="1548" max="1548" width="11.42578125" customWidth="1"/>
    <col min="1549" max="1549" width="14.42578125" customWidth="1"/>
    <col min="1550" max="1550" width="11.42578125" customWidth="1"/>
    <col min="1551" max="1551" width="10.85546875" customWidth="1"/>
    <col min="1552" max="1552" width="14.140625" customWidth="1"/>
    <col min="1793" max="1793" width="57.42578125" customWidth="1"/>
    <col min="1794" max="1794" width="13.85546875" customWidth="1"/>
    <col min="1795" max="1795" width="12.42578125" customWidth="1"/>
    <col min="1796" max="1797" width="13.5703125" customWidth="1"/>
    <col min="1798" max="1798" width="12.28515625" customWidth="1"/>
    <col min="1799" max="1799" width="13.42578125" customWidth="1"/>
    <col min="1800" max="1800" width="14.5703125" customWidth="1"/>
    <col min="1801" max="1801" width="11.42578125" customWidth="1"/>
    <col min="1802" max="1802" width="14" customWidth="1"/>
    <col min="1803" max="1803" width="15.42578125" customWidth="1"/>
    <col min="1804" max="1804" width="11.42578125" customWidth="1"/>
    <col min="1805" max="1805" width="14.42578125" customWidth="1"/>
    <col min="1806" max="1806" width="11.42578125" customWidth="1"/>
    <col min="1807" max="1807" width="10.85546875" customWidth="1"/>
    <col min="1808" max="1808" width="14.140625" customWidth="1"/>
    <col min="2049" max="2049" width="57.42578125" customWidth="1"/>
    <col min="2050" max="2050" width="13.85546875" customWidth="1"/>
    <col min="2051" max="2051" width="12.42578125" customWidth="1"/>
    <col min="2052" max="2053" width="13.5703125" customWidth="1"/>
    <col min="2054" max="2054" width="12.28515625" customWidth="1"/>
    <col min="2055" max="2055" width="13.42578125" customWidth="1"/>
    <col min="2056" max="2056" width="14.5703125" customWidth="1"/>
    <col min="2057" max="2057" width="11.42578125" customWidth="1"/>
    <col min="2058" max="2058" width="14" customWidth="1"/>
    <col min="2059" max="2059" width="15.42578125" customWidth="1"/>
    <col min="2060" max="2060" width="11.42578125" customWidth="1"/>
    <col min="2061" max="2061" width="14.42578125" customWidth="1"/>
    <col min="2062" max="2062" width="11.42578125" customWidth="1"/>
    <col min="2063" max="2063" width="10.85546875" customWidth="1"/>
    <col min="2064" max="2064" width="14.140625" customWidth="1"/>
    <col min="2305" max="2305" width="57.42578125" customWidth="1"/>
    <col min="2306" max="2306" width="13.85546875" customWidth="1"/>
    <col min="2307" max="2307" width="12.42578125" customWidth="1"/>
    <col min="2308" max="2309" width="13.5703125" customWidth="1"/>
    <col min="2310" max="2310" width="12.28515625" customWidth="1"/>
    <col min="2311" max="2311" width="13.42578125" customWidth="1"/>
    <col min="2312" max="2312" width="14.5703125" customWidth="1"/>
    <col min="2313" max="2313" width="11.42578125" customWidth="1"/>
    <col min="2314" max="2314" width="14" customWidth="1"/>
    <col min="2315" max="2315" width="15.42578125" customWidth="1"/>
    <col min="2316" max="2316" width="11.42578125" customWidth="1"/>
    <col min="2317" max="2317" width="14.42578125" customWidth="1"/>
    <col min="2318" max="2318" width="11.42578125" customWidth="1"/>
    <col min="2319" max="2319" width="10.85546875" customWidth="1"/>
    <col min="2320" max="2320" width="14.140625" customWidth="1"/>
    <col min="2561" max="2561" width="57.42578125" customWidth="1"/>
    <col min="2562" max="2562" width="13.85546875" customWidth="1"/>
    <col min="2563" max="2563" width="12.42578125" customWidth="1"/>
    <col min="2564" max="2565" width="13.5703125" customWidth="1"/>
    <col min="2566" max="2566" width="12.28515625" customWidth="1"/>
    <col min="2567" max="2567" width="13.42578125" customWidth="1"/>
    <col min="2568" max="2568" width="14.5703125" customWidth="1"/>
    <col min="2569" max="2569" width="11.42578125" customWidth="1"/>
    <col min="2570" max="2570" width="14" customWidth="1"/>
    <col min="2571" max="2571" width="15.42578125" customWidth="1"/>
    <col min="2572" max="2572" width="11.42578125" customWidth="1"/>
    <col min="2573" max="2573" width="14.42578125" customWidth="1"/>
    <col min="2574" max="2574" width="11.42578125" customWidth="1"/>
    <col min="2575" max="2575" width="10.85546875" customWidth="1"/>
    <col min="2576" max="2576" width="14.140625" customWidth="1"/>
    <col min="2817" max="2817" width="57.42578125" customWidth="1"/>
    <col min="2818" max="2818" width="13.85546875" customWidth="1"/>
    <col min="2819" max="2819" width="12.42578125" customWidth="1"/>
    <col min="2820" max="2821" width="13.5703125" customWidth="1"/>
    <col min="2822" max="2822" width="12.28515625" customWidth="1"/>
    <col min="2823" max="2823" width="13.42578125" customWidth="1"/>
    <col min="2824" max="2824" width="14.5703125" customWidth="1"/>
    <col min="2825" max="2825" width="11.42578125" customWidth="1"/>
    <col min="2826" max="2826" width="14" customWidth="1"/>
    <col min="2827" max="2827" width="15.42578125" customWidth="1"/>
    <col min="2828" max="2828" width="11.42578125" customWidth="1"/>
    <col min="2829" max="2829" width="14.42578125" customWidth="1"/>
    <col min="2830" max="2830" width="11.42578125" customWidth="1"/>
    <col min="2831" max="2831" width="10.85546875" customWidth="1"/>
    <col min="2832" max="2832" width="14.140625" customWidth="1"/>
    <col min="3073" max="3073" width="57.42578125" customWidth="1"/>
    <col min="3074" max="3074" width="13.85546875" customWidth="1"/>
    <col min="3075" max="3075" width="12.42578125" customWidth="1"/>
    <col min="3076" max="3077" width="13.5703125" customWidth="1"/>
    <col min="3078" max="3078" width="12.28515625" customWidth="1"/>
    <col min="3079" max="3079" width="13.42578125" customWidth="1"/>
    <col min="3080" max="3080" width="14.5703125" customWidth="1"/>
    <col min="3081" max="3081" width="11.42578125" customWidth="1"/>
    <col min="3082" max="3082" width="14" customWidth="1"/>
    <col min="3083" max="3083" width="15.42578125" customWidth="1"/>
    <col min="3084" max="3084" width="11.42578125" customWidth="1"/>
    <col min="3085" max="3085" width="14.42578125" customWidth="1"/>
    <col min="3086" max="3086" width="11.42578125" customWidth="1"/>
    <col min="3087" max="3087" width="10.85546875" customWidth="1"/>
    <col min="3088" max="3088" width="14.140625" customWidth="1"/>
    <col min="3329" max="3329" width="57.42578125" customWidth="1"/>
    <col min="3330" max="3330" width="13.85546875" customWidth="1"/>
    <col min="3331" max="3331" width="12.42578125" customWidth="1"/>
    <col min="3332" max="3333" width="13.5703125" customWidth="1"/>
    <col min="3334" max="3334" width="12.28515625" customWidth="1"/>
    <col min="3335" max="3335" width="13.42578125" customWidth="1"/>
    <col min="3336" max="3336" width="14.5703125" customWidth="1"/>
    <col min="3337" max="3337" width="11.42578125" customWidth="1"/>
    <col min="3338" max="3338" width="14" customWidth="1"/>
    <col min="3339" max="3339" width="15.42578125" customWidth="1"/>
    <col min="3340" max="3340" width="11.42578125" customWidth="1"/>
    <col min="3341" max="3341" width="14.42578125" customWidth="1"/>
    <col min="3342" max="3342" width="11.42578125" customWidth="1"/>
    <col min="3343" max="3343" width="10.85546875" customWidth="1"/>
    <col min="3344" max="3344" width="14.140625" customWidth="1"/>
    <col min="3585" max="3585" width="57.42578125" customWidth="1"/>
    <col min="3586" max="3586" width="13.85546875" customWidth="1"/>
    <col min="3587" max="3587" width="12.42578125" customWidth="1"/>
    <col min="3588" max="3589" width="13.5703125" customWidth="1"/>
    <col min="3590" max="3590" width="12.28515625" customWidth="1"/>
    <col min="3591" max="3591" width="13.42578125" customWidth="1"/>
    <col min="3592" max="3592" width="14.5703125" customWidth="1"/>
    <col min="3593" max="3593" width="11.42578125" customWidth="1"/>
    <col min="3594" max="3594" width="14" customWidth="1"/>
    <col min="3595" max="3595" width="15.42578125" customWidth="1"/>
    <col min="3596" max="3596" width="11.42578125" customWidth="1"/>
    <col min="3597" max="3597" width="14.42578125" customWidth="1"/>
    <col min="3598" max="3598" width="11.42578125" customWidth="1"/>
    <col min="3599" max="3599" width="10.85546875" customWidth="1"/>
    <col min="3600" max="3600" width="14.140625" customWidth="1"/>
    <col min="3841" max="3841" width="57.42578125" customWidth="1"/>
    <col min="3842" max="3842" width="13.85546875" customWidth="1"/>
    <col min="3843" max="3843" width="12.42578125" customWidth="1"/>
    <col min="3844" max="3845" width="13.5703125" customWidth="1"/>
    <col min="3846" max="3846" width="12.28515625" customWidth="1"/>
    <col min="3847" max="3847" width="13.42578125" customWidth="1"/>
    <col min="3848" max="3848" width="14.5703125" customWidth="1"/>
    <col min="3849" max="3849" width="11.42578125" customWidth="1"/>
    <col min="3850" max="3850" width="14" customWidth="1"/>
    <col min="3851" max="3851" width="15.42578125" customWidth="1"/>
    <col min="3852" max="3852" width="11.42578125" customWidth="1"/>
    <col min="3853" max="3853" width="14.42578125" customWidth="1"/>
    <col min="3854" max="3854" width="11.42578125" customWidth="1"/>
    <col min="3855" max="3855" width="10.85546875" customWidth="1"/>
    <col min="3856" max="3856" width="14.140625" customWidth="1"/>
    <col min="4097" max="4097" width="57.42578125" customWidth="1"/>
    <col min="4098" max="4098" width="13.85546875" customWidth="1"/>
    <col min="4099" max="4099" width="12.42578125" customWidth="1"/>
    <col min="4100" max="4101" width="13.5703125" customWidth="1"/>
    <col min="4102" max="4102" width="12.28515625" customWidth="1"/>
    <col min="4103" max="4103" width="13.42578125" customWidth="1"/>
    <col min="4104" max="4104" width="14.5703125" customWidth="1"/>
    <col min="4105" max="4105" width="11.42578125" customWidth="1"/>
    <col min="4106" max="4106" width="14" customWidth="1"/>
    <col min="4107" max="4107" width="15.42578125" customWidth="1"/>
    <col min="4108" max="4108" width="11.42578125" customWidth="1"/>
    <col min="4109" max="4109" width="14.42578125" customWidth="1"/>
    <col min="4110" max="4110" width="11.42578125" customWidth="1"/>
    <col min="4111" max="4111" width="10.85546875" customWidth="1"/>
    <col min="4112" max="4112" width="14.140625" customWidth="1"/>
    <col min="4353" max="4353" width="57.42578125" customWidth="1"/>
    <col min="4354" max="4354" width="13.85546875" customWidth="1"/>
    <col min="4355" max="4355" width="12.42578125" customWidth="1"/>
    <col min="4356" max="4357" width="13.5703125" customWidth="1"/>
    <col min="4358" max="4358" width="12.28515625" customWidth="1"/>
    <col min="4359" max="4359" width="13.42578125" customWidth="1"/>
    <col min="4360" max="4360" width="14.5703125" customWidth="1"/>
    <col min="4361" max="4361" width="11.42578125" customWidth="1"/>
    <col min="4362" max="4362" width="14" customWidth="1"/>
    <col min="4363" max="4363" width="15.42578125" customWidth="1"/>
    <col min="4364" max="4364" width="11.42578125" customWidth="1"/>
    <col min="4365" max="4365" width="14.42578125" customWidth="1"/>
    <col min="4366" max="4366" width="11.42578125" customWidth="1"/>
    <col min="4367" max="4367" width="10.85546875" customWidth="1"/>
    <col min="4368" max="4368" width="14.140625" customWidth="1"/>
    <col min="4609" max="4609" width="57.42578125" customWidth="1"/>
    <col min="4610" max="4610" width="13.85546875" customWidth="1"/>
    <col min="4611" max="4611" width="12.42578125" customWidth="1"/>
    <col min="4612" max="4613" width="13.5703125" customWidth="1"/>
    <col min="4614" max="4614" width="12.28515625" customWidth="1"/>
    <col min="4615" max="4615" width="13.42578125" customWidth="1"/>
    <col min="4616" max="4616" width="14.5703125" customWidth="1"/>
    <col min="4617" max="4617" width="11.42578125" customWidth="1"/>
    <col min="4618" max="4618" width="14" customWidth="1"/>
    <col min="4619" max="4619" width="15.42578125" customWidth="1"/>
    <col min="4620" max="4620" width="11.42578125" customWidth="1"/>
    <col min="4621" max="4621" width="14.42578125" customWidth="1"/>
    <col min="4622" max="4622" width="11.42578125" customWidth="1"/>
    <col min="4623" max="4623" width="10.85546875" customWidth="1"/>
    <col min="4624" max="4624" width="14.140625" customWidth="1"/>
    <col min="4865" max="4865" width="57.42578125" customWidth="1"/>
    <col min="4866" max="4866" width="13.85546875" customWidth="1"/>
    <col min="4867" max="4867" width="12.42578125" customWidth="1"/>
    <col min="4868" max="4869" width="13.5703125" customWidth="1"/>
    <col min="4870" max="4870" width="12.28515625" customWidth="1"/>
    <col min="4871" max="4871" width="13.42578125" customWidth="1"/>
    <col min="4872" max="4872" width="14.5703125" customWidth="1"/>
    <col min="4873" max="4873" width="11.42578125" customWidth="1"/>
    <col min="4874" max="4874" width="14" customWidth="1"/>
    <col min="4875" max="4875" width="15.42578125" customWidth="1"/>
    <col min="4876" max="4876" width="11.42578125" customWidth="1"/>
    <col min="4877" max="4877" width="14.42578125" customWidth="1"/>
    <col min="4878" max="4878" width="11.42578125" customWidth="1"/>
    <col min="4879" max="4879" width="10.85546875" customWidth="1"/>
    <col min="4880" max="4880" width="14.140625" customWidth="1"/>
    <col min="5121" max="5121" width="57.42578125" customWidth="1"/>
    <col min="5122" max="5122" width="13.85546875" customWidth="1"/>
    <col min="5123" max="5123" width="12.42578125" customWidth="1"/>
    <col min="5124" max="5125" width="13.5703125" customWidth="1"/>
    <col min="5126" max="5126" width="12.28515625" customWidth="1"/>
    <col min="5127" max="5127" width="13.42578125" customWidth="1"/>
    <col min="5128" max="5128" width="14.5703125" customWidth="1"/>
    <col min="5129" max="5129" width="11.42578125" customWidth="1"/>
    <col min="5130" max="5130" width="14" customWidth="1"/>
    <col min="5131" max="5131" width="15.42578125" customWidth="1"/>
    <col min="5132" max="5132" width="11.42578125" customWidth="1"/>
    <col min="5133" max="5133" width="14.42578125" customWidth="1"/>
    <col min="5134" max="5134" width="11.42578125" customWidth="1"/>
    <col min="5135" max="5135" width="10.85546875" customWidth="1"/>
    <col min="5136" max="5136" width="14.140625" customWidth="1"/>
    <col min="5377" max="5377" width="57.42578125" customWidth="1"/>
    <col min="5378" max="5378" width="13.85546875" customWidth="1"/>
    <col min="5379" max="5379" width="12.42578125" customWidth="1"/>
    <col min="5380" max="5381" width="13.5703125" customWidth="1"/>
    <col min="5382" max="5382" width="12.28515625" customWidth="1"/>
    <col min="5383" max="5383" width="13.42578125" customWidth="1"/>
    <col min="5384" max="5384" width="14.5703125" customWidth="1"/>
    <col min="5385" max="5385" width="11.42578125" customWidth="1"/>
    <col min="5386" max="5386" width="14" customWidth="1"/>
    <col min="5387" max="5387" width="15.42578125" customWidth="1"/>
    <col min="5388" max="5388" width="11.42578125" customWidth="1"/>
    <col min="5389" max="5389" width="14.42578125" customWidth="1"/>
    <col min="5390" max="5390" width="11.42578125" customWidth="1"/>
    <col min="5391" max="5391" width="10.85546875" customWidth="1"/>
    <col min="5392" max="5392" width="14.140625" customWidth="1"/>
    <col min="5633" max="5633" width="57.42578125" customWidth="1"/>
    <col min="5634" max="5634" width="13.85546875" customWidth="1"/>
    <col min="5635" max="5635" width="12.42578125" customWidth="1"/>
    <col min="5636" max="5637" width="13.5703125" customWidth="1"/>
    <col min="5638" max="5638" width="12.28515625" customWidth="1"/>
    <col min="5639" max="5639" width="13.42578125" customWidth="1"/>
    <col min="5640" max="5640" width="14.5703125" customWidth="1"/>
    <col min="5641" max="5641" width="11.42578125" customWidth="1"/>
    <col min="5642" max="5642" width="14" customWidth="1"/>
    <col min="5643" max="5643" width="15.42578125" customWidth="1"/>
    <col min="5644" max="5644" width="11.42578125" customWidth="1"/>
    <col min="5645" max="5645" width="14.42578125" customWidth="1"/>
    <col min="5646" max="5646" width="11.42578125" customWidth="1"/>
    <col min="5647" max="5647" width="10.85546875" customWidth="1"/>
    <col min="5648" max="5648" width="14.140625" customWidth="1"/>
    <col min="5889" max="5889" width="57.42578125" customWidth="1"/>
    <col min="5890" max="5890" width="13.85546875" customWidth="1"/>
    <col min="5891" max="5891" width="12.42578125" customWidth="1"/>
    <col min="5892" max="5893" width="13.5703125" customWidth="1"/>
    <col min="5894" max="5894" width="12.28515625" customWidth="1"/>
    <col min="5895" max="5895" width="13.42578125" customWidth="1"/>
    <col min="5896" max="5896" width="14.5703125" customWidth="1"/>
    <col min="5897" max="5897" width="11.42578125" customWidth="1"/>
    <col min="5898" max="5898" width="14" customWidth="1"/>
    <col min="5899" max="5899" width="15.42578125" customWidth="1"/>
    <col min="5900" max="5900" width="11.42578125" customWidth="1"/>
    <col min="5901" max="5901" width="14.42578125" customWidth="1"/>
    <col min="5902" max="5902" width="11.42578125" customWidth="1"/>
    <col min="5903" max="5903" width="10.85546875" customWidth="1"/>
    <col min="5904" max="5904" width="14.140625" customWidth="1"/>
    <col min="6145" max="6145" width="57.42578125" customWidth="1"/>
    <col min="6146" max="6146" width="13.85546875" customWidth="1"/>
    <col min="6147" max="6147" width="12.42578125" customWidth="1"/>
    <col min="6148" max="6149" width="13.5703125" customWidth="1"/>
    <col min="6150" max="6150" width="12.28515625" customWidth="1"/>
    <col min="6151" max="6151" width="13.42578125" customWidth="1"/>
    <col min="6152" max="6152" width="14.5703125" customWidth="1"/>
    <col min="6153" max="6153" width="11.42578125" customWidth="1"/>
    <col min="6154" max="6154" width="14" customWidth="1"/>
    <col min="6155" max="6155" width="15.42578125" customWidth="1"/>
    <col min="6156" max="6156" width="11.42578125" customWidth="1"/>
    <col min="6157" max="6157" width="14.42578125" customWidth="1"/>
    <col min="6158" max="6158" width="11.42578125" customWidth="1"/>
    <col min="6159" max="6159" width="10.85546875" customWidth="1"/>
    <col min="6160" max="6160" width="14.140625" customWidth="1"/>
    <col min="6401" max="6401" width="57.42578125" customWidth="1"/>
    <col min="6402" max="6402" width="13.85546875" customWidth="1"/>
    <col min="6403" max="6403" width="12.42578125" customWidth="1"/>
    <col min="6404" max="6405" width="13.5703125" customWidth="1"/>
    <col min="6406" max="6406" width="12.28515625" customWidth="1"/>
    <col min="6407" max="6407" width="13.42578125" customWidth="1"/>
    <col min="6408" max="6408" width="14.5703125" customWidth="1"/>
    <col min="6409" max="6409" width="11.42578125" customWidth="1"/>
    <col min="6410" max="6410" width="14" customWidth="1"/>
    <col min="6411" max="6411" width="15.42578125" customWidth="1"/>
    <col min="6412" max="6412" width="11.42578125" customWidth="1"/>
    <col min="6413" max="6413" width="14.42578125" customWidth="1"/>
    <col min="6414" max="6414" width="11.42578125" customWidth="1"/>
    <col min="6415" max="6415" width="10.85546875" customWidth="1"/>
    <col min="6416" max="6416" width="14.140625" customWidth="1"/>
    <col min="6657" max="6657" width="57.42578125" customWidth="1"/>
    <col min="6658" max="6658" width="13.85546875" customWidth="1"/>
    <col min="6659" max="6659" width="12.42578125" customWidth="1"/>
    <col min="6660" max="6661" width="13.5703125" customWidth="1"/>
    <col min="6662" max="6662" width="12.28515625" customWidth="1"/>
    <col min="6663" max="6663" width="13.42578125" customWidth="1"/>
    <col min="6664" max="6664" width="14.5703125" customWidth="1"/>
    <col min="6665" max="6665" width="11.42578125" customWidth="1"/>
    <col min="6666" max="6666" width="14" customWidth="1"/>
    <col min="6667" max="6667" width="15.42578125" customWidth="1"/>
    <col min="6668" max="6668" width="11.42578125" customWidth="1"/>
    <col min="6669" max="6669" width="14.42578125" customWidth="1"/>
    <col min="6670" max="6670" width="11.42578125" customWidth="1"/>
    <col min="6671" max="6671" width="10.85546875" customWidth="1"/>
    <col min="6672" max="6672" width="14.140625" customWidth="1"/>
    <col min="6913" max="6913" width="57.42578125" customWidth="1"/>
    <col min="6914" max="6914" width="13.85546875" customWidth="1"/>
    <col min="6915" max="6915" width="12.42578125" customWidth="1"/>
    <col min="6916" max="6917" width="13.5703125" customWidth="1"/>
    <col min="6918" max="6918" width="12.28515625" customWidth="1"/>
    <col min="6919" max="6919" width="13.42578125" customWidth="1"/>
    <col min="6920" max="6920" width="14.5703125" customWidth="1"/>
    <col min="6921" max="6921" width="11.42578125" customWidth="1"/>
    <col min="6922" max="6922" width="14" customWidth="1"/>
    <col min="6923" max="6923" width="15.42578125" customWidth="1"/>
    <col min="6924" max="6924" width="11.42578125" customWidth="1"/>
    <col min="6925" max="6925" width="14.42578125" customWidth="1"/>
    <col min="6926" max="6926" width="11.42578125" customWidth="1"/>
    <col min="6927" max="6927" width="10.85546875" customWidth="1"/>
    <col min="6928" max="6928" width="14.140625" customWidth="1"/>
    <col min="7169" max="7169" width="57.42578125" customWidth="1"/>
    <col min="7170" max="7170" width="13.85546875" customWidth="1"/>
    <col min="7171" max="7171" width="12.42578125" customWidth="1"/>
    <col min="7172" max="7173" width="13.5703125" customWidth="1"/>
    <col min="7174" max="7174" width="12.28515625" customWidth="1"/>
    <col min="7175" max="7175" width="13.42578125" customWidth="1"/>
    <col min="7176" max="7176" width="14.5703125" customWidth="1"/>
    <col min="7177" max="7177" width="11.42578125" customWidth="1"/>
    <col min="7178" max="7178" width="14" customWidth="1"/>
    <col min="7179" max="7179" width="15.42578125" customWidth="1"/>
    <col min="7180" max="7180" width="11.42578125" customWidth="1"/>
    <col min="7181" max="7181" width="14.42578125" customWidth="1"/>
    <col min="7182" max="7182" width="11.42578125" customWidth="1"/>
    <col min="7183" max="7183" width="10.85546875" customWidth="1"/>
    <col min="7184" max="7184" width="14.140625" customWidth="1"/>
    <col min="7425" max="7425" width="57.42578125" customWidth="1"/>
    <col min="7426" max="7426" width="13.85546875" customWidth="1"/>
    <col min="7427" max="7427" width="12.42578125" customWidth="1"/>
    <col min="7428" max="7429" width="13.5703125" customWidth="1"/>
    <col min="7430" max="7430" width="12.28515625" customWidth="1"/>
    <col min="7431" max="7431" width="13.42578125" customWidth="1"/>
    <col min="7432" max="7432" width="14.5703125" customWidth="1"/>
    <col min="7433" max="7433" width="11.42578125" customWidth="1"/>
    <col min="7434" max="7434" width="14" customWidth="1"/>
    <col min="7435" max="7435" width="15.42578125" customWidth="1"/>
    <col min="7436" max="7436" width="11.42578125" customWidth="1"/>
    <col min="7437" max="7437" width="14.42578125" customWidth="1"/>
    <col min="7438" max="7438" width="11.42578125" customWidth="1"/>
    <col min="7439" max="7439" width="10.85546875" customWidth="1"/>
    <col min="7440" max="7440" width="14.140625" customWidth="1"/>
    <col min="7681" max="7681" width="57.42578125" customWidth="1"/>
    <col min="7682" max="7682" width="13.85546875" customWidth="1"/>
    <col min="7683" max="7683" width="12.42578125" customWidth="1"/>
    <col min="7684" max="7685" width="13.5703125" customWidth="1"/>
    <col min="7686" max="7686" width="12.28515625" customWidth="1"/>
    <col min="7687" max="7687" width="13.42578125" customWidth="1"/>
    <col min="7688" max="7688" width="14.5703125" customWidth="1"/>
    <col min="7689" max="7689" width="11.42578125" customWidth="1"/>
    <col min="7690" max="7690" width="14" customWidth="1"/>
    <col min="7691" max="7691" width="15.42578125" customWidth="1"/>
    <col min="7692" max="7692" width="11.42578125" customWidth="1"/>
    <col min="7693" max="7693" width="14.42578125" customWidth="1"/>
    <col min="7694" max="7694" width="11.42578125" customWidth="1"/>
    <col min="7695" max="7695" width="10.85546875" customWidth="1"/>
    <col min="7696" max="7696" width="14.140625" customWidth="1"/>
    <col min="7937" max="7937" width="57.42578125" customWidth="1"/>
    <col min="7938" max="7938" width="13.85546875" customWidth="1"/>
    <col min="7939" max="7939" width="12.42578125" customWidth="1"/>
    <col min="7940" max="7941" width="13.5703125" customWidth="1"/>
    <col min="7942" max="7942" width="12.28515625" customWidth="1"/>
    <col min="7943" max="7943" width="13.42578125" customWidth="1"/>
    <col min="7944" max="7944" width="14.5703125" customWidth="1"/>
    <col min="7945" max="7945" width="11.42578125" customWidth="1"/>
    <col min="7946" max="7946" width="14" customWidth="1"/>
    <col min="7947" max="7947" width="15.42578125" customWidth="1"/>
    <col min="7948" max="7948" width="11.42578125" customWidth="1"/>
    <col min="7949" max="7949" width="14.42578125" customWidth="1"/>
    <col min="7950" max="7950" width="11.42578125" customWidth="1"/>
    <col min="7951" max="7951" width="10.85546875" customWidth="1"/>
    <col min="7952" max="7952" width="14.140625" customWidth="1"/>
    <col min="8193" max="8193" width="57.42578125" customWidth="1"/>
    <col min="8194" max="8194" width="13.85546875" customWidth="1"/>
    <col min="8195" max="8195" width="12.42578125" customWidth="1"/>
    <col min="8196" max="8197" width="13.5703125" customWidth="1"/>
    <col min="8198" max="8198" width="12.28515625" customWidth="1"/>
    <col min="8199" max="8199" width="13.42578125" customWidth="1"/>
    <col min="8200" max="8200" width="14.5703125" customWidth="1"/>
    <col min="8201" max="8201" width="11.42578125" customWidth="1"/>
    <col min="8202" max="8202" width="14" customWidth="1"/>
    <col min="8203" max="8203" width="15.42578125" customWidth="1"/>
    <col min="8204" max="8204" width="11.42578125" customWidth="1"/>
    <col min="8205" max="8205" width="14.42578125" customWidth="1"/>
    <col min="8206" max="8206" width="11.42578125" customWidth="1"/>
    <col min="8207" max="8207" width="10.85546875" customWidth="1"/>
    <col min="8208" max="8208" width="14.140625" customWidth="1"/>
    <col min="8449" max="8449" width="57.42578125" customWidth="1"/>
    <col min="8450" max="8450" width="13.85546875" customWidth="1"/>
    <col min="8451" max="8451" width="12.42578125" customWidth="1"/>
    <col min="8452" max="8453" width="13.5703125" customWidth="1"/>
    <col min="8454" max="8454" width="12.28515625" customWidth="1"/>
    <col min="8455" max="8455" width="13.42578125" customWidth="1"/>
    <col min="8456" max="8456" width="14.5703125" customWidth="1"/>
    <col min="8457" max="8457" width="11.42578125" customWidth="1"/>
    <col min="8458" max="8458" width="14" customWidth="1"/>
    <col min="8459" max="8459" width="15.42578125" customWidth="1"/>
    <col min="8460" max="8460" width="11.42578125" customWidth="1"/>
    <col min="8461" max="8461" width="14.42578125" customWidth="1"/>
    <col min="8462" max="8462" width="11.42578125" customWidth="1"/>
    <col min="8463" max="8463" width="10.85546875" customWidth="1"/>
    <col min="8464" max="8464" width="14.140625" customWidth="1"/>
    <col min="8705" max="8705" width="57.42578125" customWidth="1"/>
    <col min="8706" max="8706" width="13.85546875" customWidth="1"/>
    <col min="8707" max="8707" width="12.42578125" customWidth="1"/>
    <col min="8708" max="8709" width="13.5703125" customWidth="1"/>
    <col min="8710" max="8710" width="12.28515625" customWidth="1"/>
    <col min="8711" max="8711" width="13.42578125" customWidth="1"/>
    <col min="8712" max="8712" width="14.5703125" customWidth="1"/>
    <col min="8713" max="8713" width="11.42578125" customWidth="1"/>
    <col min="8714" max="8714" width="14" customWidth="1"/>
    <col min="8715" max="8715" width="15.42578125" customWidth="1"/>
    <col min="8716" max="8716" width="11.42578125" customWidth="1"/>
    <col min="8717" max="8717" width="14.42578125" customWidth="1"/>
    <col min="8718" max="8718" width="11.42578125" customWidth="1"/>
    <col min="8719" max="8719" width="10.85546875" customWidth="1"/>
    <col min="8720" max="8720" width="14.140625" customWidth="1"/>
    <col min="8961" max="8961" width="57.42578125" customWidth="1"/>
    <col min="8962" max="8962" width="13.85546875" customWidth="1"/>
    <col min="8963" max="8963" width="12.42578125" customWidth="1"/>
    <col min="8964" max="8965" width="13.5703125" customWidth="1"/>
    <col min="8966" max="8966" width="12.28515625" customWidth="1"/>
    <col min="8967" max="8967" width="13.42578125" customWidth="1"/>
    <col min="8968" max="8968" width="14.5703125" customWidth="1"/>
    <col min="8969" max="8969" width="11.42578125" customWidth="1"/>
    <col min="8970" max="8970" width="14" customWidth="1"/>
    <col min="8971" max="8971" width="15.42578125" customWidth="1"/>
    <col min="8972" max="8972" width="11.42578125" customWidth="1"/>
    <col min="8973" max="8973" width="14.42578125" customWidth="1"/>
    <col min="8974" max="8974" width="11.42578125" customWidth="1"/>
    <col min="8975" max="8975" width="10.85546875" customWidth="1"/>
    <col min="8976" max="8976" width="14.140625" customWidth="1"/>
    <col min="9217" max="9217" width="57.42578125" customWidth="1"/>
    <col min="9218" max="9218" width="13.85546875" customWidth="1"/>
    <col min="9219" max="9219" width="12.42578125" customWidth="1"/>
    <col min="9220" max="9221" width="13.5703125" customWidth="1"/>
    <col min="9222" max="9222" width="12.28515625" customWidth="1"/>
    <col min="9223" max="9223" width="13.42578125" customWidth="1"/>
    <col min="9224" max="9224" width="14.5703125" customWidth="1"/>
    <col min="9225" max="9225" width="11.42578125" customWidth="1"/>
    <col min="9226" max="9226" width="14" customWidth="1"/>
    <col min="9227" max="9227" width="15.42578125" customWidth="1"/>
    <col min="9228" max="9228" width="11.42578125" customWidth="1"/>
    <col min="9229" max="9229" width="14.42578125" customWidth="1"/>
    <col min="9230" max="9230" width="11.42578125" customWidth="1"/>
    <col min="9231" max="9231" width="10.85546875" customWidth="1"/>
    <col min="9232" max="9232" width="14.140625" customWidth="1"/>
    <col min="9473" max="9473" width="57.42578125" customWidth="1"/>
    <col min="9474" max="9474" width="13.85546875" customWidth="1"/>
    <col min="9475" max="9475" width="12.42578125" customWidth="1"/>
    <col min="9476" max="9477" width="13.5703125" customWidth="1"/>
    <col min="9478" max="9478" width="12.28515625" customWidth="1"/>
    <col min="9479" max="9479" width="13.42578125" customWidth="1"/>
    <col min="9480" max="9480" width="14.5703125" customWidth="1"/>
    <col min="9481" max="9481" width="11.42578125" customWidth="1"/>
    <col min="9482" max="9482" width="14" customWidth="1"/>
    <col min="9483" max="9483" width="15.42578125" customWidth="1"/>
    <col min="9484" max="9484" width="11.42578125" customWidth="1"/>
    <col min="9485" max="9485" width="14.42578125" customWidth="1"/>
    <col min="9486" max="9486" width="11.42578125" customWidth="1"/>
    <col min="9487" max="9487" width="10.85546875" customWidth="1"/>
    <col min="9488" max="9488" width="14.140625" customWidth="1"/>
    <col min="9729" max="9729" width="57.42578125" customWidth="1"/>
    <col min="9730" max="9730" width="13.85546875" customWidth="1"/>
    <col min="9731" max="9731" width="12.42578125" customWidth="1"/>
    <col min="9732" max="9733" width="13.5703125" customWidth="1"/>
    <col min="9734" max="9734" width="12.28515625" customWidth="1"/>
    <col min="9735" max="9735" width="13.42578125" customWidth="1"/>
    <col min="9736" max="9736" width="14.5703125" customWidth="1"/>
    <col min="9737" max="9737" width="11.42578125" customWidth="1"/>
    <col min="9738" max="9738" width="14" customWidth="1"/>
    <col min="9739" max="9739" width="15.42578125" customWidth="1"/>
    <col min="9740" max="9740" width="11.42578125" customWidth="1"/>
    <col min="9741" max="9741" width="14.42578125" customWidth="1"/>
    <col min="9742" max="9742" width="11.42578125" customWidth="1"/>
    <col min="9743" max="9743" width="10.85546875" customWidth="1"/>
    <col min="9744" max="9744" width="14.140625" customWidth="1"/>
    <col min="9985" max="9985" width="57.42578125" customWidth="1"/>
    <col min="9986" max="9986" width="13.85546875" customWidth="1"/>
    <col min="9987" max="9987" width="12.42578125" customWidth="1"/>
    <col min="9988" max="9989" width="13.5703125" customWidth="1"/>
    <col min="9990" max="9990" width="12.28515625" customWidth="1"/>
    <col min="9991" max="9991" width="13.42578125" customWidth="1"/>
    <col min="9992" max="9992" width="14.5703125" customWidth="1"/>
    <col min="9993" max="9993" width="11.42578125" customWidth="1"/>
    <col min="9994" max="9994" width="14" customWidth="1"/>
    <col min="9995" max="9995" width="15.42578125" customWidth="1"/>
    <col min="9996" max="9996" width="11.42578125" customWidth="1"/>
    <col min="9997" max="9997" width="14.42578125" customWidth="1"/>
    <col min="9998" max="9998" width="11.42578125" customWidth="1"/>
    <col min="9999" max="9999" width="10.85546875" customWidth="1"/>
    <col min="10000" max="10000" width="14.140625" customWidth="1"/>
    <col min="10241" max="10241" width="57.42578125" customWidth="1"/>
    <col min="10242" max="10242" width="13.85546875" customWidth="1"/>
    <col min="10243" max="10243" width="12.42578125" customWidth="1"/>
    <col min="10244" max="10245" width="13.5703125" customWidth="1"/>
    <col min="10246" max="10246" width="12.28515625" customWidth="1"/>
    <col min="10247" max="10247" width="13.42578125" customWidth="1"/>
    <col min="10248" max="10248" width="14.5703125" customWidth="1"/>
    <col min="10249" max="10249" width="11.42578125" customWidth="1"/>
    <col min="10250" max="10250" width="14" customWidth="1"/>
    <col min="10251" max="10251" width="15.42578125" customWidth="1"/>
    <col min="10252" max="10252" width="11.42578125" customWidth="1"/>
    <col min="10253" max="10253" width="14.42578125" customWidth="1"/>
    <col min="10254" max="10254" width="11.42578125" customWidth="1"/>
    <col min="10255" max="10255" width="10.85546875" customWidth="1"/>
    <col min="10256" max="10256" width="14.140625" customWidth="1"/>
    <col min="10497" max="10497" width="57.42578125" customWidth="1"/>
    <col min="10498" max="10498" width="13.85546875" customWidth="1"/>
    <col min="10499" max="10499" width="12.42578125" customWidth="1"/>
    <col min="10500" max="10501" width="13.5703125" customWidth="1"/>
    <col min="10502" max="10502" width="12.28515625" customWidth="1"/>
    <col min="10503" max="10503" width="13.42578125" customWidth="1"/>
    <col min="10504" max="10504" width="14.5703125" customWidth="1"/>
    <col min="10505" max="10505" width="11.42578125" customWidth="1"/>
    <col min="10506" max="10506" width="14" customWidth="1"/>
    <col min="10507" max="10507" width="15.42578125" customWidth="1"/>
    <col min="10508" max="10508" width="11.42578125" customWidth="1"/>
    <col min="10509" max="10509" width="14.42578125" customWidth="1"/>
    <col min="10510" max="10510" width="11.42578125" customWidth="1"/>
    <col min="10511" max="10511" width="10.85546875" customWidth="1"/>
    <col min="10512" max="10512" width="14.140625" customWidth="1"/>
    <col min="10753" max="10753" width="57.42578125" customWidth="1"/>
    <col min="10754" max="10754" width="13.85546875" customWidth="1"/>
    <col min="10755" max="10755" width="12.42578125" customWidth="1"/>
    <col min="10756" max="10757" width="13.5703125" customWidth="1"/>
    <col min="10758" max="10758" width="12.28515625" customWidth="1"/>
    <col min="10759" max="10759" width="13.42578125" customWidth="1"/>
    <col min="10760" max="10760" width="14.5703125" customWidth="1"/>
    <col min="10761" max="10761" width="11.42578125" customWidth="1"/>
    <col min="10762" max="10762" width="14" customWidth="1"/>
    <col min="10763" max="10763" width="15.42578125" customWidth="1"/>
    <col min="10764" max="10764" width="11.42578125" customWidth="1"/>
    <col min="10765" max="10765" width="14.42578125" customWidth="1"/>
    <col min="10766" max="10766" width="11.42578125" customWidth="1"/>
    <col min="10767" max="10767" width="10.85546875" customWidth="1"/>
    <col min="10768" max="10768" width="14.140625" customWidth="1"/>
    <col min="11009" max="11009" width="57.42578125" customWidth="1"/>
    <col min="11010" max="11010" width="13.85546875" customWidth="1"/>
    <col min="11011" max="11011" width="12.42578125" customWidth="1"/>
    <col min="11012" max="11013" width="13.5703125" customWidth="1"/>
    <col min="11014" max="11014" width="12.28515625" customWidth="1"/>
    <col min="11015" max="11015" width="13.42578125" customWidth="1"/>
    <col min="11016" max="11016" width="14.5703125" customWidth="1"/>
    <col min="11017" max="11017" width="11.42578125" customWidth="1"/>
    <col min="11018" max="11018" width="14" customWidth="1"/>
    <col min="11019" max="11019" width="15.42578125" customWidth="1"/>
    <col min="11020" max="11020" width="11.42578125" customWidth="1"/>
    <col min="11021" max="11021" width="14.42578125" customWidth="1"/>
    <col min="11022" max="11022" width="11.42578125" customWidth="1"/>
    <col min="11023" max="11023" width="10.85546875" customWidth="1"/>
    <col min="11024" max="11024" width="14.140625" customWidth="1"/>
    <col min="11265" max="11265" width="57.42578125" customWidth="1"/>
    <col min="11266" max="11266" width="13.85546875" customWidth="1"/>
    <col min="11267" max="11267" width="12.42578125" customWidth="1"/>
    <col min="11268" max="11269" width="13.5703125" customWidth="1"/>
    <col min="11270" max="11270" width="12.28515625" customWidth="1"/>
    <col min="11271" max="11271" width="13.42578125" customWidth="1"/>
    <col min="11272" max="11272" width="14.5703125" customWidth="1"/>
    <col min="11273" max="11273" width="11.42578125" customWidth="1"/>
    <col min="11274" max="11274" width="14" customWidth="1"/>
    <col min="11275" max="11275" width="15.42578125" customWidth="1"/>
    <col min="11276" max="11276" width="11.42578125" customWidth="1"/>
    <col min="11277" max="11277" width="14.42578125" customWidth="1"/>
    <col min="11278" max="11278" width="11.42578125" customWidth="1"/>
    <col min="11279" max="11279" width="10.85546875" customWidth="1"/>
    <col min="11280" max="11280" width="14.140625" customWidth="1"/>
    <col min="11521" max="11521" width="57.42578125" customWidth="1"/>
    <col min="11522" max="11522" width="13.85546875" customWidth="1"/>
    <col min="11523" max="11523" width="12.42578125" customWidth="1"/>
    <col min="11524" max="11525" width="13.5703125" customWidth="1"/>
    <col min="11526" max="11526" width="12.28515625" customWidth="1"/>
    <col min="11527" max="11527" width="13.42578125" customWidth="1"/>
    <col min="11528" max="11528" width="14.5703125" customWidth="1"/>
    <col min="11529" max="11529" width="11.42578125" customWidth="1"/>
    <col min="11530" max="11530" width="14" customWidth="1"/>
    <col min="11531" max="11531" width="15.42578125" customWidth="1"/>
    <col min="11532" max="11532" width="11.42578125" customWidth="1"/>
    <col min="11533" max="11533" width="14.42578125" customWidth="1"/>
    <col min="11534" max="11534" width="11.42578125" customWidth="1"/>
    <col min="11535" max="11535" width="10.85546875" customWidth="1"/>
    <col min="11536" max="11536" width="14.140625" customWidth="1"/>
    <col min="11777" max="11777" width="57.42578125" customWidth="1"/>
    <col min="11778" max="11778" width="13.85546875" customWidth="1"/>
    <col min="11779" max="11779" width="12.42578125" customWidth="1"/>
    <col min="11780" max="11781" width="13.5703125" customWidth="1"/>
    <col min="11782" max="11782" width="12.28515625" customWidth="1"/>
    <col min="11783" max="11783" width="13.42578125" customWidth="1"/>
    <col min="11784" max="11784" width="14.5703125" customWidth="1"/>
    <col min="11785" max="11785" width="11.42578125" customWidth="1"/>
    <col min="11786" max="11786" width="14" customWidth="1"/>
    <col min="11787" max="11787" width="15.42578125" customWidth="1"/>
    <col min="11788" max="11788" width="11.42578125" customWidth="1"/>
    <col min="11789" max="11789" width="14.42578125" customWidth="1"/>
    <col min="11790" max="11790" width="11.42578125" customWidth="1"/>
    <col min="11791" max="11791" width="10.85546875" customWidth="1"/>
    <col min="11792" max="11792" width="14.140625" customWidth="1"/>
    <col min="12033" max="12033" width="57.42578125" customWidth="1"/>
    <col min="12034" max="12034" width="13.85546875" customWidth="1"/>
    <col min="12035" max="12035" width="12.42578125" customWidth="1"/>
    <col min="12036" max="12037" width="13.5703125" customWidth="1"/>
    <col min="12038" max="12038" width="12.28515625" customWidth="1"/>
    <col min="12039" max="12039" width="13.42578125" customWidth="1"/>
    <col min="12040" max="12040" width="14.5703125" customWidth="1"/>
    <col min="12041" max="12041" width="11.42578125" customWidth="1"/>
    <col min="12042" max="12042" width="14" customWidth="1"/>
    <col min="12043" max="12043" width="15.42578125" customWidth="1"/>
    <col min="12044" max="12044" width="11.42578125" customWidth="1"/>
    <col min="12045" max="12045" width="14.42578125" customWidth="1"/>
    <col min="12046" max="12046" width="11.42578125" customWidth="1"/>
    <col min="12047" max="12047" width="10.85546875" customWidth="1"/>
    <col min="12048" max="12048" width="14.140625" customWidth="1"/>
    <col min="12289" max="12289" width="57.42578125" customWidth="1"/>
    <col min="12290" max="12290" width="13.85546875" customWidth="1"/>
    <col min="12291" max="12291" width="12.42578125" customWidth="1"/>
    <col min="12292" max="12293" width="13.5703125" customWidth="1"/>
    <col min="12294" max="12294" width="12.28515625" customWidth="1"/>
    <col min="12295" max="12295" width="13.42578125" customWidth="1"/>
    <col min="12296" max="12296" width="14.5703125" customWidth="1"/>
    <col min="12297" max="12297" width="11.42578125" customWidth="1"/>
    <col min="12298" max="12298" width="14" customWidth="1"/>
    <col min="12299" max="12299" width="15.42578125" customWidth="1"/>
    <col min="12300" max="12300" width="11.42578125" customWidth="1"/>
    <col min="12301" max="12301" width="14.42578125" customWidth="1"/>
    <col min="12302" max="12302" width="11.42578125" customWidth="1"/>
    <col min="12303" max="12303" width="10.85546875" customWidth="1"/>
    <col min="12304" max="12304" width="14.140625" customWidth="1"/>
    <col min="12545" max="12545" width="57.42578125" customWidth="1"/>
    <col min="12546" max="12546" width="13.85546875" customWidth="1"/>
    <col min="12547" max="12547" width="12.42578125" customWidth="1"/>
    <col min="12548" max="12549" width="13.5703125" customWidth="1"/>
    <col min="12550" max="12550" width="12.28515625" customWidth="1"/>
    <col min="12551" max="12551" width="13.42578125" customWidth="1"/>
    <col min="12552" max="12552" width="14.5703125" customWidth="1"/>
    <col min="12553" max="12553" width="11.42578125" customWidth="1"/>
    <col min="12554" max="12554" width="14" customWidth="1"/>
    <col min="12555" max="12555" width="15.42578125" customWidth="1"/>
    <col min="12556" max="12556" width="11.42578125" customWidth="1"/>
    <col min="12557" max="12557" width="14.42578125" customWidth="1"/>
    <col min="12558" max="12558" width="11.42578125" customWidth="1"/>
    <col min="12559" max="12559" width="10.85546875" customWidth="1"/>
    <col min="12560" max="12560" width="14.140625" customWidth="1"/>
    <col min="12801" max="12801" width="57.42578125" customWidth="1"/>
    <col min="12802" max="12802" width="13.85546875" customWidth="1"/>
    <col min="12803" max="12803" width="12.42578125" customWidth="1"/>
    <col min="12804" max="12805" width="13.5703125" customWidth="1"/>
    <col min="12806" max="12806" width="12.28515625" customWidth="1"/>
    <col min="12807" max="12807" width="13.42578125" customWidth="1"/>
    <col min="12808" max="12808" width="14.5703125" customWidth="1"/>
    <col min="12809" max="12809" width="11.42578125" customWidth="1"/>
    <col min="12810" max="12810" width="14" customWidth="1"/>
    <col min="12811" max="12811" width="15.42578125" customWidth="1"/>
    <col min="12812" max="12812" width="11.42578125" customWidth="1"/>
    <col min="12813" max="12813" width="14.42578125" customWidth="1"/>
    <col min="12814" max="12814" width="11.42578125" customWidth="1"/>
    <col min="12815" max="12815" width="10.85546875" customWidth="1"/>
    <col min="12816" max="12816" width="14.140625" customWidth="1"/>
    <col min="13057" max="13057" width="57.42578125" customWidth="1"/>
    <col min="13058" max="13058" width="13.85546875" customWidth="1"/>
    <col min="13059" max="13059" width="12.42578125" customWidth="1"/>
    <col min="13060" max="13061" width="13.5703125" customWidth="1"/>
    <col min="13062" max="13062" width="12.28515625" customWidth="1"/>
    <col min="13063" max="13063" width="13.42578125" customWidth="1"/>
    <col min="13064" max="13064" width="14.5703125" customWidth="1"/>
    <col min="13065" max="13065" width="11.42578125" customWidth="1"/>
    <col min="13066" max="13066" width="14" customWidth="1"/>
    <col min="13067" max="13067" width="15.42578125" customWidth="1"/>
    <col min="13068" max="13068" width="11.42578125" customWidth="1"/>
    <col min="13069" max="13069" width="14.42578125" customWidth="1"/>
    <col min="13070" max="13070" width="11.42578125" customWidth="1"/>
    <col min="13071" max="13071" width="10.85546875" customWidth="1"/>
    <col min="13072" max="13072" width="14.140625" customWidth="1"/>
    <col min="13313" max="13313" width="57.42578125" customWidth="1"/>
    <col min="13314" max="13314" width="13.85546875" customWidth="1"/>
    <col min="13315" max="13315" width="12.42578125" customWidth="1"/>
    <col min="13316" max="13317" width="13.5703125" customWidth="1"/>
    <col min="13318" max="13318" width="12.28515625" customWidth="1"/>
    <col min="13319" max="13319" width="13.42578125" customWidth="1"/>
    <col min="13320" max="13320" width="14.5703125" customWidth="1"/>
    <col min="13321" max="13321" width="11.42578125" customWidth="1"/>
    <col min="13322" max="13322" width="14" customWidth="1"/>
    <col min="13323" max="13323" width="15.42578125" customWidth="1"/>
    <col min="13324" max="13324" width="11.42578125" customWidth="1"/>
    <col min="13325" max="13325" width="14.42578125" customWidth="1"/>
    <col min="13326" max="13326" width="11.42578125" customWidth="1"/>
    <col min="13327" max="13327" width="10.85546875" customWidth="1"/>
    <col min="13328" max="13328" width="14.140625" customWidth="1"/>
    <col min="13569" max="13569" width="57.42578125" customWidth="1"/>
    <col min="13570" max="13570" width="13.85546875" customWidth="1"/>
    <col min="13571" max="13571" width="12.42578125" customWidth="1"/>
    <col min="13572" max="13573" width="13.5703125" customWidth="1"/>
    <col min="13574" max="13574" width="12.28515625" customWidth="1"/>
    <col min="13575" max="13575" width="13.42578125" customWidth="1"/>
    <col min="13576" max="13576" width="14.5703125" customWidth="1"/>
    <col min="13577" max="13577" width="11.42578125" customWidth="1"/>
    <col min="13578" max="13578" width="14" customWidth="1"/>
    <col min="13579" max="13579" width="15.42578125" customWidth="1"/>
    <col min="13580" max="13580" width="11.42578125" customWidth="1"/>
    <col min="13581" max="13581" width="14.42578125" customWidth="1"/>
    <col min="13582" max="13582" width="11.42578125" customWidth="1"/>
    <col min="13583" max="13583" width="10.85546875" customWidth="1"/>
    <col min="13584" max="13584" width="14.140625" customWidth="1"/>
    <col min="13825" max="13825" width="57.42578125" customWidth="1"/>
    <col min="13826" max="13826" width="13.85546875" customWidth="1"/>
    <col min="13827" max="13827" width="12.42578125" customWidth="1"/>
    <col min="13828" max="13829" width="13.5703125" customWidth="1"/>
    <col min="13830" max="13830" width="12.28515625" customWidth="1"/>
    <col min="13831" max="13831" width="13.42578125" customWidth="1"/>
    <col min="13832" max="13832" width="14.5703125" customWidth="1"/>
    <col min="13833" max="13833" width="11.42578125" customWidth="1"/>
    <col min="13834" max="13834" width="14" customWidth="1"/>
    <col min="13835" max="13835" width="15.42578125" customWidth="1"/>
    <col min="13836" max="13836" width="11.42578125" customWidth="1"/>
    <col min="13837" max="13837" width="14.42578125" customWidth="1"/>
    <col min="13838" max="13838" width="11.42578125" customWidth="1"/>
    <col min="13839" max="13839" width="10.85546875" customWidth="1"/>
    <col min="13840" max="13840" width="14.140625" customWidth="1"/>
    <col min="14081" max="14081" width="57.42578125" customWidth="1"/>
    <col min="14082" max="14082" width="13.85546875" customWidth="1"/>
    <col min="14083" max="14083" width="12.42578125" customWidth="1"/>
    <col min="14084" max="14085" width="13.5703125" customWidth="1"/>
    <col min="14086" max="14086" width="12.28515625" customWidth="1"/>
    <col min="14087" max="14087" width="13.42578125" customWidth="1"/>
    <col min="14088" max="14088" width="14.5703125" customWidth="1"/>
    <col min="14089" max="14089" width="11.42578125" customWidth="1"/>
    <col min="14090" max="14090" width="14" customWidth="1"/>
    <col min="14091" max="14091" width="15.42578125" customWidth="1"/>
    <col min="14092" max="14092" width="11.42578125" customWidth="1"/>
    <col min="14093" max="14093" width="14.42578125" customWidth="1"/>
    <col min="14094" max="14094" width="11.42578125" customWidth="1"/>
    <col min="14095" max="14095" width="10.85546875" customWidth="1"/>
    <col min="14096" max="14096" width="14.140625" customWidth="1"/>
    <col min="14337" max="14337" width="57.42578125" customWidth="1"/>
    <col min="14338" max="14338" width="13.85546875" customWidth="1"/>
    <col min="14339" max="14339" width="12.42578125" customWidth="1"/>
    <col min="14340" max="14341" width="13.5703125" customWidth="1"/>
    <col min="14342" max="14342" width="12.28515625" customWidth="1"/>
    <col min="14343" max="14343" width="13.42578125" customWidth="1"/>
    <col min="14344" max="14344" width="14.5703125" customWidth="1"/>
    <col min="14345" max="14345" width="11.42578125" customWidth="1"/>
    <col min="14346" max="14346" width="14" customWidth="1"/>
    <col min="14347" max="14347" width="15.42578125" customWidth="1"/>
    <col min="14348" max="14348" width="11.42578125" customWidth="1"/>
    <col min="14349" max="14349" width="14.42578125" customWidth="1"/>
    <col min="14350" max="14350" width="11.42578125" customWidth="1"/>
    <col min="14351" max="14351" width="10.85546875" customWidth="1"/>
    <col min="14352" max="14352" width="14.140625" customWidth="1"/>
    <col min="14593" max="14593" width="57.42578125" customWidth="1"/>
    <col min="14594" max="14594" width="13.85546875" customWidth="1"/>
    <col min="14595" max="14595" width="12.42578125" customWidth="1"/>
    <col min="14596" max="14597" width="13.5703125" customWidth="1"/>
    <col min="14598" max="14598" width="12.28515625" customWidth="1"/>
    <col min="14599" max="14599" width="13.42578125" customWidth="1"/>
    <col min="14600" max="14600" width="14.5703125" customWidth="1"/>
    <col min="14601" max="14601" width="11.42578125" customWidth="1"/>
    <col min="14602" max="14602" width="14" customWidth="1"/>
    <col min="14603" max="14603" width="15.42578125" customWidth="1"/>
    <col min="14604" max="14604" width="11.42578125" customWidth="1"/>
    <col min="14605" max="14605" width="14.42578125" customWidth="1"/>
    <col min="14606" max="14606" width="11.42578125" customWidth="1"/>
    <col min="14607" max="14607" width="10.85546875" customWidth="1"/>
    <col min="14608" max="14608" width="14.140625" customWidth="1"/>
    <col min="14849" max="14849" width="57.42578125" customWidth="1"/>
    <col min="14850" max="14850" width="13.85546875" customWidth="1"/>
    <col min="14851" max="14851" width="12.42578125" customWidth="1"/>
    <col min="14852" max="14853" width="13.5703125" customWidth="1"/>
    <col min="14854" max="14854" width="12.28515625" customWidth="1"/>
    <col min="14855" max="14855" width="13.42578125" customWidth="1"/>
    <col min="14856" max="14856" width="14.5703125" customWidth="1"/>
    <col min="14857" max="14857" width="11.42578125" customWidth="1"/>
    <col min="14858" max="14858" width="14" customWidth="1"/>
    <col min="14859" max="14859" width="15.42578125" customWidth="1"/>
    <col min="14860" max="14860" width="11.42578125" customWidth="1"/>
    <col min="14861" max="14861" width="14.42578125" customWidth="1"/>
    <col min="14862" max="14862" width="11.42578125" customWidth="1"/>
    <col min="14863" max="14863" width="10.85546875" customWidth="1"/>
    <col min="14864" max="14864" width="14.140625" customWidth="1"/>
    <col min="15105" max="15105" width="57.42578125" customWidth="1"/>
    <col min="15106" max="15106" width="13.85546875" customWidth="1"/>
    <col min="15107" max="15107" width="12.42578125" customWidth="1"/>
    <col min="15108" max="15109" width="13.5703125" customWidth="1"/>
    <col min="15110" max="15110" width="12.28515625" customWidth="1"/>
    <col min="15111" max="15111" width="13.42578125" customWidth="1"/>
    <col min="15112" max="15112" width="14.5703125" customWidth="1"/>
    <col min="15113" max="15113" width="11.42578125" customWidth="1"/>
    <col min="15114" max="15114" width="14" customWidth="1"/>
    <col min="15115" max="15115" width="15.42578125" customWidth="1"/>
    <col min="15116" max="15116" width="11.42578125" customWidth="1"/>
    <col min="15117" max="15117" width="14.42578125" customWidth="1"/>
    <col min="15118" max="15118" width="11.42578125" customWidth="1"/>
    <col min="15119" max="15119" width="10.85546875" customWidth="1"/>
    <col min="15120" max="15120" width="14.140625" customWidth="1"/>
    <col min="15361" max="15361" width="57.42578125" customWidth="1"/>
    <col min="15362" max="15362" width="13.85546875" customWidth="1"/>
    <col min="15363" max="15363" width="12.42578125" customWidth="1"/>
    <col min="15364" max="15365" width="13.5703125" customWidth="1"/>
    <col min="15366" max="15366" width="12.28515625" customWidth="1"/>
    <col min="15367" max="15367" width="13.42578125" customWidth="1"/>
    <col min="15368" max="15368" width="14.5703125" customWidth="1"/>
    <col min="15369" max="15369" width="11.42578125" customWidth="1"/>
    <col min="15370" max="15370" width="14" customWidth="1"/>
    <col min="15371" max="15371" width="15.42578125" customWidth="1"/>
    <col min="15372" max="15372" width="11.42578125" customWidth="1"/>
    <col min="15373" max="15373" width="14.42578125" customWidth="1"/>
    <col min="15374" max="15374" width="11.42578125" customWidth="1"/>
    <col min="15375" max="15375" width="10.85546875" customWidth="1"/>
    <col min="15376" max="15376" width="14.140625" customWidth="1"/>
    <col min="15617" max="15617" width="57.42578125" customWidth="1"/>
    <col min="15618" max="15618" width="13.85546875" customWidth="1"/>
    <col min="15619" max="15619" width="12.42578125" customWidth="1"/>
    <col min="15620" max="15621" width="13.5703125" customWidth="1"/>
    <col min="15622" max="15622" width="12.28515625" customWidth="1"/>
    <col min="15623" max="15623" width="13.42578125" customWidth="1"/>
    <col min="15624" max="15624" width="14.5703125" customWidth="1"/>
    <col min="15625" max="15625" width="11.42578125" customWidth="1"/>
    <col min="15626" max="15626" width="14" customWidth="1"/>
    <col min="15627" max="15627" width="15.42578125" customWidth="1"/>
    <col min="15628" max="15628" width="11.42578125" customWidth="1"/>
    <col min="15629" max="15629" width="14.42578125" customWidth="1"/>
    <col min="15630" max="15630" width="11.42578125" customWidth="1"/>
    <col min="15631" max="15631" width="10.85546875" customWidth="1"/>
    <col min="15632" max="15632" width="14.140625" customWidth="1"/>
    <col min="15873" max="15873" width="57.42578125" customWidth="1"/>
    <col min="15874" max="15874" width="13.85546875" customWidth="1"/>
    <col min="15875" max="15875" width="12.42578125" customWidth="1"/>
    <col min="15876" max="15877" width="13.5703125" customWidth="1"/>
    <col min="15878" max="15878" width="12.28515625" customWidth="1"/>
    <col min="15879" max="15879" width="13.42578125" customWidth="1"/>
    <col min="15880" max="15880" width="14.5703125" customWidth="1"/>
    <col min="15881" max="15881" width="11.42578125" customWidth="1"/>
    <col min="15882" max="15882" width="14" customWidth="1"/>
    <col min="15883" max="15883" width="15.42578125" customWidth="1"/>
    <col min="15884" max="15884" width="11.42578125" customWidth="1"/>
    <col min="15885" max="15885" width="14.42578125" customWidth="1"/>
    <col min="15886" max="15886" width="11.42578125" customWidth="1"/>
    <col min="15887" max="15887" width="10.85546875" customWidth="1"/>
    <col min="15888" max="15888" width="14.140625" customWidth="1"/>
    <col min="16129" max="16129" width="57.42578125" customWidth="1"/>
    <col min="16130" max="16130" width="13.85546875" customWidth="1"/>
    <col min="16131" max="16131" width="12.42578125" customWidth="1"/>
    <col min="16132" max="16133" width="13.5703125" customWidth="1"/>
    <col min="16134" max="16134" width="12.28515625" customWidth="1"/>
    <col min="16135" max="16135" width="13.42578125" customWidth="1"/>
    <col min="16136" max="16136" width="14.5703125" customWidth="1"/>
    <col min="16137" max="16137" width="11.42578125" customWidth="1"/>
    <col min="16138" max="16138" width="14" customWidth="1"/>
    <col min="16139" max="16139" width="15.42578125" customWidth="1"/>
    <col min="16140" max="16140" width="11.42578125" customWidth="1"/>
    <col min="16141" max="16141" width="14.42578125" customWidth="1"/>
    <col min="16142" max="16142" width="11.42578125" customWidth="1"/>
    <col min="16143" max="16143" width="10.85546875" customWidth="1"/>
    <col min="16144" max="16144" width="14.140625" customWidth="1"/>
  </cols>
  <sheetData>
    <row r="1" spans="1:16" ht="42.75" customHeight="1" x14ac:dyDescent="0.4">
      <c r="A1" s="1331" t="s">
        <v>546</v>
      </c>
      <c r="B1" s="1331"/>
      <c r="C1" s="1331"/>
      <c r="D1" s="1331"/>
      <c r="E1" s="1331"/>
      <c r="F1" s="1331"/>
      <c r="G1" s="1331"/>
      <c r="H1" s="1331"/>
      <c r="I1" s="1331"/>
      <c r="J1" s="1331"/>
      <c r="K1" s="1332"/>
      <c r="L1" s="1332"/>
      <c r="M1" s="1332"/>
      <c r="N1" s="1332"/>
      <c r="O1" s="1332"/>
      <c r="P1" s="1332"/>
    </row>
    <row r="2" spans="1:16" ht="15.75" customHeight="1" thickBot="1" x14ac:dyDescent="0.4">
      <c r="A2" s="1333"/>
      <c r="B2" s="1333"/>
      <c r="C2" s="1333"/>
      <c r="D2" s="1333"/>
      <c r="E2" s="1333"/>
      <c r="F2" s="1333"/>
      <c r="G2" s="1333"/>
      <c r="H2" s="1333"/>
      <c r="I2" s="1333"/>
      <c r="J2" s="1333"/>
      <c r="K2" s="1334"/>
      <c r="L2" s="1334"/>
      <c r="M2" s="1334"/>
      <c r="N2" s="1334"/>
      <c r="O2" s="1334"/>
      <c r="P2" s="1334"/>
    </row>
    <row r="3" spans="1:16" ht="13.5" customHeight="1" thickBot="1" x14ac:dyDescent="0.25">
      <c r="A3" s="1335" t="s">
        <v>181</v>
      </c>
      <c r="B3" s="660" t="s">
        <v>12</v>
      </c>
      <c r="C3" s="1338" t="s">
        <v>311</v>
      </c>
      <c r="D3" s="1339"/>
      <c r="E3" s="1339"/>
      <c r="F3" s="1340"/>
      <c r="G3" s="1341" t="s">
        <v>320</v>
      </c>
      <c r="H3" s="1342"/>
      <c r="I3" s="1342"/>
      <c r="J3" s="1342"/>
      <c r="K3" s="1342"/>
      <c r="L3" s="1342"/>
      <c r="M3" s="1342"/>
      <c r="N3" s="1342"/>
      <c r="O3" s="1342"/>
      <c r="P3" s="1343" t="s">
        <v>315</v>
      </c>
    </row>
    <row r="4" spans="1:16" ht="12.75" customHeight="1" x14ac:dyDescent="0.2">
      <c r="A4" s="1336"/>
      <c r="B4" s="1346" t="s">
        <v>312</v>
      </c>
      <c r="C4" s="1348" t="s">
        <v>313</v>
      </c>
      <c r="D4" s="1350" t="s">
        <v>18</v>
      </c>
      <c r="E4" s="1352" t="s">
        <v>19</v>
      </c>
      <c r="F4" s="1324" t="s">
        <v>182</v>
      </c>
      <c r="G4" s="1326" t="s">
        <v>21</v>
      </c>
      <c r="H4" s="1327"/>
      <c r="I4" s="1328"/>
      <c r="J4" s="1326" t="s">
        <v>22</v>
      </c>
      <c r="K4" s="1327"/>
      <c r="L4" s="1329"/>
      <c r="M4" s="1327" t="s">
        <v>314</v>
      </c>
      <c r="N4" s="1327"/>
      <c r="O4" s="1330"/>
      <c r="P4" s="1344"/>
    </row>
    <row r="5" spans="1:16" ht="57.75" customHeight="1" thickBot="1" x14ac:dyDescent="0.25">
      <c r="A5" s="1337"/>
      <c r="B5" s="1347"/>
      <c r="C5" s="1349"/>
      <c r="D5" s="1351"/>
      <c r="E5" s="1353"/>
      <c r="F5" s="1325"/>
      <c r="G5" s="661" t="s">
        <v>24</v>
      </c>
      <c r="H5" s="662" t="s">
        <v>25</v>
      </c>
      <c r="I5" s="663" t="s">
        <v>183</v>
      </c>
      <c r="J5" s="664" t="s">
        <v>24</v>
      </c>
      <c r="K5" s="662" t="s">
        <v>25</v>
      </c>
      <c r="L5" s="663" t="s">
        <v>184</v>
      </c>
      <c r="M5" s="664" t="s">
        <v>24</v>
      </c>
      <c r="N5" s="662" t="s">
        <v>25</v>
      </c>
      <c r="O5" s="663" t="s">
        <v>184</v>
      </c>
      <c r="P5" s="1345"/>
    </row>
    <row r="6" spans="1:16" ht="29.25" customHeight="1" x14ac:dyDescent="0.25">
      <c r="A6" s="672" t="s">
        <v>185</v>
      </c>
      <c r="B6" s="678">
        <f>'PODLE ORJ'!M25</f>
        <v>269555</v>
      </c>
      <c r="C6" s="679">
        <f>'PODLE ORJ'!N25</f>
        <v>0</v>
      </c>
      <c r="D6" s="680">
        <f>'PODLE ORJ'!O25</f>
        <v>77964</v>
      </c>
      <c r="E6" s="681">
        <f>'PODLE ORJ'!P25</f>
        <v>191591</v>
      </c>
      <c r="F6" s="682">
        <f>'PODLE ORJ'!Q25</f>
        <v>0</v>
      </c>
      <c r="G6" s="683">
        <f>'PODLE ORJ'!R25</f>
        <v>157047</v>
      </c>
      <c r="H6" s="681">
        <f>'PODLE ORJ'!S25</f>
        <v>38424</v>
      </c>
      <c r="I6" s="682">
        <f>'PODLE ORJ'!T25</f>
        <v>0</v>
      </c>
      <c r="J6" s="683">
        <f>'PODLE ORJ'!U25</f>
        <v>772310</v>
      </c>
      <c r="K6" s="681">
        <f>'PODLE ORJ'!V25</f>
        <v>163710</v>
      </c>
      <c r="L6" s="682">
        <f>'PODLE ORJ'!W25</f>
        <v>0</v>
      </c>
      <c r="M6" s="683">
        <f>'PODLE ORJ'!X25</f>
        <v>1085146</v>
      </c>
      <c r="N6" s="681">
        <f>'PODLE ORJ'!Y25</f>
        <v>19741</v>
      </c>
      <c r="O6" s="682">
        <f>'PODLE ORJ'!Z25</f>
        <v>0</v>
      </c>
      <c r="P6" s="687">
        <f>'PODLE ORJ'!AA25</f>
        <v>216500</v>
      </c>
    </row>
    <row r="7" spans="1:16" ht="29.25" customHeight="1" x14ac:dyDescent="0.25">
      <c r="A7" s="674" t="s">
        <v>532</v>
      </c>
      <c r="B7" s="678">
        <f>'PODLE ORJ'!M29</f>
        <v>13300</v>
      </c>
      <c r="C7" s="679">
        <f>'PODLE ORJ'!N29</f>
        <v>13300</v>
      </c>
      <c r="D7" s="680">
        <f>'PODLE ORJ'!O29</f>
        <v>0</v>
      </c>
      <c r="E7" s="681">
        <f>'PODLE ORJ'!P29</f>
        <v>0</v>
      </c>
      <c r="F7" s="682">
        <f>'PODLE ORJ'!Q29</f>
        <v>0</v>
      </c>
      <c r="G7" s="683">
        <f>'PODLE ORJ'!R29</f>
        <v>0</v>
      </c>
      <c r="H7" s="681">
        <f>'PODLE ORJ'!S29</f>
        <v>0</v>
      </c>
      <c r="I7" s="682">
        <f>'PODLE ORJ'!T29</f>
        <v>0</v>
      </c>
      <c r="J7" s="683">
        <f>'PODLE ORJ'!U29</f>
        <v>0</v>
      </c>
      <c r="K7" s="681">
        <f>'PODLE ORJ'!V29</f>
        <v>0</v>
      </c>
      <c r="L7" s="682">
        <f>'PODLE ORJ'!W29</f>
        <v>0</v>
      </c>
      <c r="M7" s="683">
        <f>'PODLE ORJ'!X29</f>
        <v>0</v>
      </c>
      <c r="N7" s="681">
        <f>'PODLE ORJ'!Y29</f>
        <v>0</v>
      </c>
      <c r="O7" s="682">
        <f>'PODLE ORJ'!Z29</f>
        <v>0</v>
      </c>
      <c r="P7" s="688">
        <f>'PODLE ORJ'!AA29</f>
        <v>0</v>
      </c>
    </row>
    <row r="8" spans="1:16" ht="22.5" customHeight="1" x14ac:dyDescent="0.25">
      <c r="A8" s="673" t="s">
        <v>186</v>
      </c>
      <c r="B8" s="678">
        <f>'PODLE ORJ'!M35</f>
        <v>30579</v>
      </c>
      <c r="C8" s="679">
        <f>'PODLE ORJ'!N35</f>
        <v>3761</v>
      </c>
      <c r="D8" s="680">
        <f>'PODLE ORJ'!O35</f>
        <v>26818</v>
      </c>
      <c r="E8" s="681">
        <f>'PODLE ORJ'!P35</f>
        <v>0</v>
      </c>
      <c r="F8" s="682">
        <f>'PODLE ORJ'!Q35</f>
        <v>0</v>
      </c>
      <c r="G8" s="683">
        <f>'PODLE ORJ'!R35</f>
        <v>0</v>
      </c>
      <c r="H8" s="681">
        <f>'PODLE ORJ'!S35</f>
        <v>0</v>
      </c>
      <c r="I8" s="682">
        <f>'PODLE ORJ'!T35</f>
        <v>0</v>
      </c>
      <c r="J8" s="683">
        <f>'PODLE ORJ'!U35</f>
        <v>0</v>
      </c>
      <c r="K8" s="681">
        <f>'PODLE ORJ'!V35</f>
        <v>0</v>
      </c>
      <c r="L8" s="682">
        <f>'PODLE ORJ'!W35</f>
        <v>0</v>
      </c>
      <c r="M8" s="683">
        <f>'PODLE ORJ'!X35</f>
        <v>0</v>
      </c>
      <c r="N8" s="681">
        <f>'PODLE ORJ'!Y35</f>
        <v>0</v>
      </c>
      <c r="O8" s="682">
        <f>'PODLE ORJ'!Z35</f>
        <v>0</v>
      </c>
      <c r="P8" s="688">
        <f>'PODLE ORJ'!AA35</f>
        <v>0</v>
      </c>
    </row>
    <row r="9" spans="1:16" ht="22.5" customHeight="1" x14ac:dyDescent="0.25">
      <c r="A9" s="673" t="s">
        <v>187</v>
      </c>
      <c r="B9" s="678">
        <f>'PODLE ORJ'!M40</f>
        <v>20100</v>
      </c>
      <c r="C9" s="679">
        <f>'PODLE ORJ'!N40</f>
        <v>0</v>
      </c>
      <c r="D9" s="680">
        <f>'PODLE ORJ'!O40</f>
        <v>20100</v>
      </c>
      <c r="E9" s="681">
        <f>'PODLE ORJ'!P40</f>
        <v>0</v>
      </c>
      <c r="F9" s="682">
        <f>'PODLE ORJ'!Q40</f>
        <v>0</v>
      </c>
      <c r="G9" s="683">
        <f>'PODLE ORJ'!R40</f>
        <v>29200</v>
      </c>
      <c r="H9" s="681">
        <f>'PODLE ORJ'!S40</f>
        <v>0</v>
      </c>
      <c r="I9" s="682">
        <f>'PODLE ORJ'!T40</f>
        <v>0</v>
      </c>
      <c r="J9" s="683">
        <f>'PODLE ORJ'!U40</f>
        <v>4700</v>
      </c>
      <c r="K9" s="681">
        <f>'PODLE ORJ'!V40</f>
        <v>0</v>
      </c>
      <c r="L9" s="682">
        <f>'PODLE ORJ'!W40</f>
        <v>0</v>
      </c>
      <c r="M9" s="683">
        <f>'PODLE ORJ'!X40</f>
        <v>4700</v>
      </c>
      <c r="N9" s="681">
        <f>'PODLE ORJ'!Y40</f>
        <v>0</v>
      </c>
      <c r="O9" s="682">
        <f>'PODLE ORJ'!Z40</f>
        <v>0</v>
      </c>
      <c r="P9" s="688">
        <f>'PODLE ORJ'!AA40</f>
        <v>0</v>
      </c>
    </row>
    <row r="10" spans="1:16" ht="22.5" customHeight="1" x14ac:dyDescent="0.25">
      <c r="A10" s="673" t="s">
        <v>194</v>
      </c>
      <c r="B10" s="678">
        <f>'PODLE ORJ'!M45</f>
        <v>10800</v>
      </c>
      <c r="C10" s="679">
        <f>'PODLE ORJ'!N45</f>
        <v>0</v>
      </c>
      <c r="D10" s="680">
        <f>'PODLE ORJ'!O45</f>
        <v>10800</v>
      </c>
      <c r="E10" s="681">
        <f>'PODLE ORJ'!P45</f>
        <v>0</v>
      </c>
      <c r="F10" s="682">
        <f>'PODLE ORJ'!Q45</f>
        <v>0</v>
      </c>
      <c r="G10" s="683">
        <f>'PODLE ORJ'!R45</f>
        <v>42550</v>
      </c>
      <c r="H10" s="681">
        <f>'PODLE ORJ'!S45</f>
        <v>0</v>
      </c>
      <c r="I10" s="682">
        <f>'PODLE ORJ'!T45</f>
        <v>0</v>
      </c>
      <c r="J10" s="683">
        <f>'PODLE ORJ'!U45</f>
        <v>22300</v>
      </c>
      <c r="K10" s="681">
        <f>'PODLE ORJ'!V45</f>
        <v>0</v>
      </c>
      <c r="L10" s="682">
        <f>'PODLE ORJ'!W45</f>
        <v>0</v>
      </c>
      <c r="M10" s="683">
        <f>'PODLE ORJ'!X45</f>
        <v>21000</v>
      </c>
      <c r="N10" s="681">
        <f>'PODLE ORJ'!Y45</f>
        <v>0</v>
      </c>
      <c r="O10" s="682">
        <f>'PODLE ORJ'!Z45</f>
        <v>0</v>
      </c>
      <c r="P10" s="688">
        <f>'PODLE ORJ'!AA45</f>
        <v>18600</v>
      </c>
    </row>
    <row r="11" spans="1:16" ht="22.5" customHeight="1" x14ac:dyDescent="0.25">
      <c r="A11" s="673" t="s">
        <v>188</v>
      </c>
      <c r="B11" s="678">
        <f>'PODLE ORJ'!M50</f>
        <v>260000</v>
      </c>
      <c r="C11" s="679">
        <f>'PODLE ORJ'!N50</f>
        <v>250000</v>
      </c>
      <c r="D11" s="680">
        <f>'PODLE ORJ'!O50</f>
        <v>10000</v>
      </c>
      <c r="E11" s="681">
        <f>'PODLE ORJ'!P50</f>
        <v>0</v>
      </c>
      <c r="F11" s="682">
        <f>'PODLE ORJ'!Q50</f>
        <v>0</v>
      </c>
      <c r="G11" s="683">
        <f>'PODLE ORJ'!R50</f>
        <v>40000</v>
      </c>
      <c r="H11" s="681">
        <f>'PODLE ORJ'!S50</f>
        <v>0</v>
      </c>
      <c r="I11" s="682">
        <f>'PODLE ORJ'!T50</f>
        <v>0</v>
      </c>
      <c r="J11" s="683">
        <f>'PODLE ORJ'!U50</f>
        <v>0</v>
      </c>
      <c r="K11" s="681">
        <f>'PODLE ORJ'!V50</f>
        <v>0</v>
      </c>
      <c r="L11" s="682">
        <f>'PODLE ORJ'!W50</f>
        <v>0</v>
      </c>
      <c r="M11" s="683">
        <f>'PODLE ORJ'!X50</f>
        <v>0</v>
      </c>
      <c r="N11" s="681">
        <f>'PODLE ORJ'!Y50</f>
        <v>0</v>
      </c>
      <c r="O11" s="682">
        <f>'PODLE ORJ'!Z50</f>
        <v>0</v>
      </c>
      <c r="P11" s="688">
        <f>'PODLE ORJ'!AA50</f>
        <v>0</v>
      </c>
    </row>
    <row r="12" spans="1:16" ht="22.5" customHeight="1" x14ac:dyDescent="0.25">
      <c r="A12" s="676" t="s">
        <v>545</v>
      </c>
      <c r="B12" s="678">
        <f>'PODLE ORJ'!M54</f>
        <v>13</v>
      </c>
      <c r="C12" s="679">
        <f>'PODLE ORJ'!N54</f>
        <v>0</v>
      </c>
      <c r="D12" s="680">
        <f>'PODLE ORJ'!O54</f>
        <v>13</v>
      </c>
      <c r="E12" s="681">
        <f>'PODLE ORJ'!P54</f>
        <v>0</v>
      </c>
      <c r="F12" s="682">
        <f>'PODLE ORJ'!Q54</f>
        <v>0</v>
      </c>
      <c r="G12" s="683">
        <f>'PODLE ORJ'!R54</f>
        <v>0</v>
      </c>
      <c r="H12" s="681">
        <f>'PODLE ORJ'!S54</f>
        <v>0</v>
      </c>
      <c r="I12" s="682">
        <f>'PODLE ORJ'!T54</f>
        <v>0</v>
      </c>
      <c r="J12" s="683">
        <f>'PODLE ORJ'!U54</f>
        <v>0</v>
      </c>
      <c r="K12" s="681">
        <f>'PODLE ORJ'!V54</f>
        <v>0</v>
      </c>
      <c r="L12" s="682">
        <f>'PODLE ORJ'!W54</f>
        <v>0</v>
      </c>
      <c r="M12" s="683">
        <f>'PODLE ORJ'!X54</f>
        <v>0</v>
      </c>
      <c r="N12" s="681">
        <f>'PODLE ORJ'!Y54</f>
        <v>0</v>
      </c>
      <c r="O12" s="682">
        <f>'PODLE ORJ'!Z54</f>
        <v>0</v>
      </c>
      <c r="P12" s="688">
        <f>'PODLE ORJ'!AA54</f>
        <v>0</v>
      </c>
    </row>
    <row r="13" spans="1:16" ht="24.75" customHeight="1" x14ac:dyDescent="0.25">
      <c r="A13" s="676" t="s">
        <v>189</v>
      </c>
      <c r="B13" s="678">
        <f>'PODLE ORJ'!M69</f>
        <v>433879</v>
      </c>
      <c r="C13" s="679">
        <f>'PODLE ORJ'!N69</f>
        <v>226793</v>
      </c>
      <c r="D13" s="680">
        <f>'PODLE ORJ'!O69</f>
        <v>35997</v>
      </c>
      <c r="E13" s="681">
        <f>'PODLE ORJ'!P69</f>
        <v>0</v>
      </c>
      <c r="F13" s="682">
        <f>'PODLE ORJ'!Q69</f>
        <v>171089</v>
      </c>
      <c r="G13" s="683">
        <f>'PODLE ORJ'!R69</f>
        <v>198862</v>
      </c>
      <c r="H13" s="681">
        <f>'PODLE ORJ'!S69</f>
        <v>0</v>
      </c>
      <c r="I13" s="682">
        <f>'PODLE ORJ'!T69</f>
        <v>0</v>
      </c>
      <c r="J13" s="683">
        <f>'PODLE ORJ'!U69</f>
        <v>8363</v>
      </c>
      <c r="K13" s="681">
        <f>'PODLE ORJ'!V69</f>
        <v>0</v>
      </c>
      <c r="L13" s="682">
        <f>'PODLE ORJ'!W69</f>
        <v>0</v>
      </c>
      <c r="M13" s="683">
        <f>'PODLE ORJ'!X69</f>
        <v>0</v>
      </c>
      <c r="N13" s="681">
        <f>'PODLE ORJ'!Y69</f>
        <v>0</v>
      </c>
      <c r="O13" s="682">
        <f>'PODLE ORJ'!Z69</f>
        <v>0</v>
      </c>
      <c r="P13" s="688">
        <f>'PODLE ORJ'!AA69</f>
        <v>0</v>
      </c>
    </row>
    <row r="14" spans="1:16" ht="22.5" customHeight="1" x14ac:dyDescent="0.25">
      <c r="A14" s="673" t="s">
        <v>195</v>
      </c>
      <c r="B14" s="678">
        <f>'PODLE ORJ'!M83</f>
        <v>121800</v>
      </c>
      <c r="C14" s="679">
        <f>'PODLE ORJ'!N83</f>
        <v>0</v>
      </c>
      <c r="D14" s="680">
        <f>'PODLE ORJ'!O83</f>
        <v>59200</v>
      </c>
      <c r="E14" s="681">
        <f>'PODLE ORJ'!P83</f>
        <v>0</v>
      </c>
      <c r="F14" s="682">
        <f>'PODLE ORJ'!Q83</f>
        <v>62600</v>
      </c>
      <c r="G14" s="683">
        <f>'PODLE ORJ'!R83</f>
        <v>615568</v>
      </c>
      <c r="H14" s="681">
        <f>'PODLE ORJ'!S83</f>
        <v>70000</v>
      </c>
      <c r="I14" s="682">
        <f>'PODLE ORJ'!T83</f>
        <v>500</v>
      </c>
      <c r="J14" s="683">
        <f>'PODLE ORJ'!U83</f>
        <v>153400</v>
      </c>
      <c r="K14" s="681">
        <f>'PODLE ORJ'!V83</f>
        <v>0</v>
      </c>
      <c r="L14" s="682">
        <f>'PODLE ORJ'!W83</f>
        <v>0</v>
      </c>
      <c r="M14" s="683">
        <f>'PODLE ORJ'!X83</f>
        <v>8000</v>
      </c>
      <c r="N14" s="681">
        <f>'PODLE ORJ'!Y83</f>
        <v>0</v>
      </c>
      <c r="O14" s="682">
        <f>'PODLE ORJ'!Z83</f>
        <v>0</v>
      </c>
      <c r="P14" s="688">
        <f>'PODLE ORJ'!AA83</f>
        <v>0</v>
      </c>
    </row>
    <row r="15" spans="1:16" ht="32.25" customHeight="1" x14ac:dyDescent="0.25">
      <c r="A15" s="674" t="s">
        <v>543</v>
      </c>
      <c r="B15" s="678">
        <f>'PODLE ORJ'!M88</f>
        <v>465760</v>
      </c>
      <c r="C15" s="679">
        <f>'PODLE ORJ'!N88</f>
        <v>0</v>
      </c>
      <c r="D15" s="680">
        <f>'PODLE ORJ'!O88</f>
        <v>465760</v>
      </c>
      <c r="E15" s="681">
        <f>'PODLE ORJ'!P88</f>
        <v>0</v>
      </c>
      <c r="F15" s="682">
        <f>'PODLE ORJ'!Q88</f>
        <v>0</v>
      </c>
      <c r="G15" s="683">
        <f>'PODLE ORJ'!R88</f>
        <v>509695</v>
      </c>
      <c r="H15" s="681">
        <f>'PODLE ORJ'!S88</f>
        <v>0</v>
      </c>
      <c r="I15" s="682">
        <f>'PODLE ORJ'!T88</f>
        <v>0</v>
      </c>
      <c r="J15" s="683">
        <f>'PODLE ORJ'!U88</f>
        <v>228430</v>
      </c>
      <c r="K15" s="681">
        <f>'PODLE ORJ'!V88</f>
        <v>0</v>
      </c>
      <c r="L15" s="682">
        <f>'PODLE ORJ'!W88</f>
        <v>0</v>
      </c>
      <c r="M15" s="683">
        <f>'PODLE ORJ'!X88</f>
        <v>234350</v>
      </c>
      <c r="N15" s="681">
        <f>'PODLE ORJ'!Y88</f>
        <v>0</v>
      </c>
      <c r="O15" s="682">
        <f>'PODLE ORJ'!Z88</f>
        <v>0</v>
      </c>
      <c r="P15" s="688">
        <f>'PODLE ORJ'!AA88</f>
        <v>386000</v>
      </c>
    </row>
    <row r="16" spans="1:16" ht="33" customHeight="1" x14ac:dyDescent="0.25">
      <c r="A16" s="674" t="s">
        <v>309</v>
      </c>
      <c r="B16" s="678">
        <f>'PODLE ORJ'!M93</f>
        <v>64981</v>
      </c>
      <c r="C16" s="679">
        <f>'PODLE ORJ'!N93</f>
        <v>0</v>
      </c>
      <c r="D16" s="680">
        <f>'PODLE ORJ'!O93</f>
        <v>0</v>
      </c>
      <c r="E16" s="681">
        <f>'PODLE ORJ'!P93</f>
        <v>0</v>
      </c>
      <c r="F16" s="682">
        <f>'PODLE ORJ'!Q93</f>
        <v>64981</v>
      </c>
      <c r="G16" s="683">
        <f>'PODLE ORJ'!R93</f>
        <v>49069</v>
      </c>
      <c r="H16" s="681">
        <f>'PODLE ORJ'!S93</f>
        <v>0</v>
      </c>
      <c r="I16" s="682">
        <f>'PODLE ORJ'!T93</f>
        <v>0</v>
      </c>
      <c r="J16" s="683">
        <f>'PODLE ORJ'!U93</f>
        <v>29814</v>
      </c>
      <c r="K16" s="681">
        <f>'PODLE ORJ'!V93</f>
        <v>0</v>
      </c>
      <c r="L16" s="682">
        <f>'PODLE ORJ'!W93</f>
        <v>0</v>
      </c>
      <c r="M16" s="683">
        <f>'PODLE ORJ'!X93</f>
        <v>6215</v>
      </c>
      <c r="N16" s="681">
        <f>'PODLE ORJ'!Y93</f>
        <v>0</v>
      </c>
      <c r="O16" s="682">
        <f>'PODLE ORJ'!Z93</f>
        <v>0</v>
      </c>
      <c r="P16" s="688">
        <f>'PODLE ORJ'!AA93</f>
        <v>0</v>
      </c>
    </row>
    <row r="17" spans="1:19" ht="22.5" customHeight="1" x14ac:dyDescent="0.25">
      <c r="A17" s="674" t="s">
        <v>197</v>
      </c>
      <c r="B17" s="678">
        <f>'PODLE ORJ'!M99</f>
        <v>4000</v>
      </c>
      <c r="C17" s="679">
        <f>'PODLE ORJ'!N99</f>
        <v>0</v>
      </c>
      <c r="D17" s="680">
        <f>'PODLE ORJ'!O99</f>
        <v>4000</v>
      </c>
      <c r="E17" s="681">
        <f>'PODLE ORJ'!P99</f>
        <v>0</v>
      </c>
      <c r="F17" s="682">
        <f>'PODLE ORJ'!Q99</f>
        <v>0</v>
      </c>
      <c r="G17" s="683">
        <f>'PODLE ORJ'!R99</f>
        <v>53000</v>
      </c>
      <c r="H17" s="681">
        <f>'PODLE ORJ'!S99</f>
        <v>0</v>
      </c>
      <c r="I17" s="682">
        <f>'PODLE ORJ'!T99</f>
        <v>0</v>
      </c>
      <c r="J17" s="683">
        <f>'PODLE ORJ'!U99</f>
        <v>60957</v>
      </c>
      <c r="K17" s="681">
        <f>'PODLE ORJ'!V99</f>
        <v>0</v>
      </c>
      <c r="L17" s="682">
        <f>'PODLE ORJ'!W99</f>
        <v>0</v>
      </c>
      <c r="M17" s="683">
        <f>'PODLE ORJ'!X99</f>
        <v>20000</v>
      </c>
      <c r="N17" s="681">
        <f>'PODLE ORJ'!Y99</f>
        <v>0</v>
      </c>
      <c r="O17" s="682">
        <f>'PODLE ORJ'!Z99</f>
        <v>0</v>
      </c>
      <c r="P17" s="688">
        <f>'PODLE ORJ'!AA99</f>
        <v>20000</v>
      </c>
    </row>
    <row r="18" spans="1:19" ht="33" customHeight="1" x14ac:dyDescent="0.25">
      <c r="A18" s="673" t="s">
        <v>190</v>
      </c>
      <c r="B18" s="678">
        <f>'PODLE ORJ'!M104</f>
        <v>3000</v>
      </c>
      <c r="C18" s="679">
        <f>'PODLE ORJ'!N104</f>
        <v>0</v>
      </c>
      <c r="D18" s="680">
        <f>'PODLE ORJ'!O104</f>
        <v>3000</v>
      </c>
      <c r="E18" s="681">
        <f>'PODLE ORJ'!P104</f>
        <v>0</v>
      </c>
      <c r="F18" s="682">
        <f>'PODLE ORJ'!Q104</f>
        <v>0</v>
      </c>
      <c r="G18" s="683">
        <f>'PODLE ORJ'!R104</f>
        <v>3000</v>
      </c>
      <c r="H18" s="681">
        <f>'PODLE ORJ'!S104</f>
        <v>0</v>
      </c>
      <c r="I18" s="682">
        <f>'PODLE ORJ'!T104</f>
        <v>0</v>
      </c>
      <c r="J18" s="683">
        <f>'PODLE ORJ'!U104</f>
        <v>3000</v>
      </c>
      <c r="K18" s="681">
        <f>'PODLE ORJ'!V104</f>
        <v>0</v>
      </c>
      <c r="L18" s="682">
        <f>'PODLE ORJ'!W104</f>
        <v>0</v>
      </c>
      <c r="M18" s="683">
        <f>'PODLE ORJ'!X104</f>
        <v>3000</v>
      </c>
      <c r="N18" s="681">
        <f>'PODLE ORJ'!Y104</f>
        <v>0</v>
      </c>
      <c r="O18" s="682">
        <f>'PODLE ORJ'!Z104</f>
        <v>0</v>
      </c>
      <c r="P18" s="688">
        <f>'PODLE ORJ'!AA104</f>
        <v>0</v>
      </c>
    </row>
    <row r="19" spans="1:19" ht="22.5" customHeight="1" x14ac:dyDescent="0.25">
      <c r="A19" s="675" t="s">
        <v>191</v>
      </c>
      <c r="B19" s="678">
        <f>'PODLE ORJ'!M307</f>
        <v>1448023</v>
      </c>
      <c r="C19" s="679">
        <f>'PODLE ORJ'!N307</f>
        <v>511453</v>
      </c>
      <c r="D19" s="680">
        <f>'PODLE ORJ'!O307</f>
        <v>734707</v>
      </c>
      <c r="E19" s="681">
        <f>'PODLE ORJ'!P307</f>
        <v>40118</v>
      </c>
      <c r="F19" s="682">
        <f>'PODLE ORJ'!Q307</f>
        <v>161745</v>
      </c>
      <c r="G19" s="683">
        <f>'PODLE ORJ'!R307</f>
        <v>2399558</v>
      </c>
      <c r="H19" s="681">
        <f>'PODLE ORJ'!S307</f>
        <v>308124</v>
      </c>
      <c r="I19" s="682">
        <f>'PODLE ORJ'!T307</f>
        <v>18000</v>
      </c>
      <c r="J19" s="683">
        <f>'PODLE ORJ'!U307</f>
        <v>2298520</v>
      </c>
      <c r="K19" s="681">
        <f>'PODLE ORJ'!V307</f>
        <v>1316040</v>
      </c>
      <c r="L19" s="682">
        <f>'PODLE ORJ'!W307</f>
        <v>500</v>
      </c>
      <c r="M19" s="683">
        <f>'PODLE ORJ'!X307</f>
        <v>1296051</v>
      </c>
      <c r="N19" s="681">
        <f>'PODLE ORJ'!Y307</f>
        <v>1330592</v>
      </c>
      <c r="O19" s="682">
        <f>'PODLE ORJ'!Z307</f>
        <v>0</v>
      </c>
      <c r="P19" s="688">
        <f>'PODLE ORJ'!AA307</f>
        <v>2900524</v>
      </c>
    </row>
    <row r="20" spans="1:19" ht="22.5" customHeight="1" x14ac:dyDescent="0.25">
      <c r="A20" s="675" t="s">
        <v>196</v>
      </c>
      <c r="B20" s="678">
        <f>'PODLE ORJ'!M311</f>
        <v>0</v>
      </c>
      <c r="C20" s="679">
        <f>'PODLE ORJ'!N311</f>
        <v>0</v>
      </c>
      <c r="D20" s="680">
        <f>'PODLE ORJ'!O311</f>
        <v>0</v>
      </c>
      <c r="E20" s="681">
        <f>'PODLE ORJ'!P311</f>
        <v>0</v>
      </c>
      <c r="F20" s="682">
        <f>'PODLE ORJ'!Q311</f>
        <v>0</v>
      </c>
      <c r="G20" s="683">
        <f>'PODLE ORJ'!R311</f>
        <v>4580</v>
      </c>
      <c r="H20" s="681">
        <f>'PODLE ORJ'!S311</f>
        <v>0</v>
      </c>
      <c r="I20" s="682">
        <f>'PODLE ORJ'!T311</f>
        <v>0</v>
      </c>
      <c r="J20" s="683">
        <f>'PODLE ORJ'!U311</f>
        <v>5880</v>
      </c>
      <c r="K20" s="681">
        <f>'PODLE ORJ'!V311</f>
        <v>0</v>
      </c>
      <c r="L20" s="682">
        <f>'PODLE ORJ'!W311</f>
        <v>0</v>
      </c>
      <c r="M20" s="683">
        <f>'PODLE ORJ'!X311</f>
        <v>4580</v>
      </c>
      <c r="N20" s="681">
        <f>'PODLE ORJ'!Y311</f>
        <v>0</v>
      </c>
      <c r="O20" s="682">
        <f>'PODLE ORJ'!Z311</f>
        <v>0</v>
      </c>
      <c r="P20" s="688">
        <f>'PODLE ORJ'!AA311</f>
        <v>0</v>
      </c>
    </row>
    <row r="21" spans="1:19" ht="22.5" customHeight="1" thickBot="1" x14ac:dyDescent="0.3">
      <c r="A21" s="677" t="s">
        <v>192</v>
      </c>
      <c r="B21" s="678">
        <f>'PODLE ORJ'!M319</f>
        <v>10000</v>
      </c>
      <c r="C21" s="679">
        <f>'PODLE ORJ'!N319</f>
        <v>0</v>
      </c>
      <c r="D21" s="680">
        <f>'PODLE ORJ'!O319</f>
        <v>5000</v>
      </c>
      <c r="E21" s="681">
        <f>'PODLE ORJ'!P319</f>
        <v>0</v>
      </c>
      <c r="F21" s="682">
        <f>'PODLE ORJ'!Q319</f>
        <v>5000</v>
      </c>
      <c r="G21" s="683">
        <f>'PODLE ORJ'!R319</f>
        <v>50073</v>
      </c>
      <c r="H21" s="681">
        <f>'PODLE ORJ'!S319</f>
        <v>0</v>
      </c>
      <c r="I21" s="682">
        <f>'PODLE ORJ'!T319</f>
        <v>0</v>
      </c>
      <c r="J21" s="683">
        <f>'PODLE ORJ'!U319</f>
        <v>11500</v>
      </c>
      <c r="K21" s="681">
        <f>'PODLE ORJ'!V319</f>
        <v>0</v>
      </c>
      <c r="L21" s="682">
        <f>'PODLE ORJ'!W319</f>
        <v>0</v>
      </c>
      <c r="M21" s="683">
        <f>'PODLE ORJ'!X319</f>
        <v>11500</v>
      </c>
      <c r="N21" s="681">
        <f>'PODLE ORJ'!Y319</f>
        <v>0</v>
      </c>
      <c r="O21" s="682">
        <f>'PODLE ORJ'!Z319</f>
        <v>0</v>
      </c>
      <c r="P21" s="688">
        <f>'PODLE ORJ'!AA319</f>
        <v>5767</v>
      </c>
    </row>
    <row r="22" spans="1:19" ht="29.25" customHeight="1" thickBot="1" x14ac:dyDescent="0.25">
      <c r="A22" s="686" t="s">
        <v>193</v>
      </c>
      <c r="B22" s="684">
        <f>SUM(B6:B21)</f>
        <v>3155790</v>
      </c>
      <c r="C22" s="684">
        <f t="shared" ref="C22:P22" si="0">SUM(C6:C21)</f>
        <v>1005307</v>
      </c>
      <c r="D22" s="684">
        <f>SUM(D6:D21)</f>
        <v>1453359</v>
      </c>
      <c r="E22" s="684">
        <f t="shared" si="0"/>
        <v>231709</v>
      </c>
      <c r="F22" s="684">
        <f t="shared" si="0"/>
        <v>465415</v>
      </c>
      <c r="G22" s="684">
        <f t="shared" si="0"/>
        <v>4152202</v>
      </c>
      <c r="H22" s="684">
        <f t="shared" si="0"/>
        <v>416548</v>
      </c>
      <c r="I22" s="684">
        <f t="shared" si="0"/>
        <v>18500</v>
      </c>
      <c r="J22" s="684">
        <f t="shared" si="0"/>
        <v>3599174</v>
      </c>
      <c r="K22" s="684">
        <f t="shared" si="0"/>
        <v>1479750</v>
      </c>
      <c r="L22" s="684">
        <f t="shared" si="0"/>
        <v>500</v>
      </c>
      <c r="M22" s="684">
        <f t="shared" si="0"/>
        <v>2694542</v>
      </c>
      <c r="N22" s="684">
        <f t="shared" si="0"/>
        <v>1350333</v>
      </c>
      <c r="O22" s="684">
        <f t="shared" si="0"/>
        <v>0</v>
      </c>
      <c r="P22" s="685">
        <f t="shared" si="0"/>
        <v>3547391</v>
      </c>
    </row>
    <row r="23" spans="1:19" ht="16.5" hidden="1" x14ac:dyDescent="0.25">
      <c r="A23" s="665"/>
      <c r="B23" s="666"/>
      <c r="C23" s="667"/>
      <c r="D23" s="668"/>
      <c r="E23" s="669"/>
      <c r="F23" s="669"/>
      <c r="G23" s="669"/>
      <c r="H23" s="669"/>
      <c r="I23" s="669"/>
      <c r="J23" s="669"/>
      <c r="K23" s="669"/>
      <c r="L23" s="669"/>
      <c r="M23" s="669"/>
      <c r="N23" s="669"/>
      <c r="O23" s="669"/>
      <c r="P23" s="669"/>
    </row>
    <row r="24" spans="1:19" ht="30.75" customHeight="1" x14ac:dyDescent="0.25">
      <c r="A24" s="665"/>
      <c r="B24" s="666"/>
      <c r="C24" s="670"/>
      <c r="D24" s="671"/>
      <c r="E24" s="669"/>
      <c r="F24" s="1207">
        <v>445515</v>
      </c>
      <c r="G24" s="669" t="s">
        <v>536</v>
      </c>
      <c r="H24" s="669"/>
      <c r="I24" s="669"/>
      <c r="J24" s="669"/>
      <c r="K24" s="669"/>
      <c r="L24" s="669"/>
      <c r="M24" s="669"/>
      <c r="N24" s="669"/>
      <c r="O24" s="669"/>
      <c r="P24" s="669"/>
    </row>
    <row r="25" spans="1:19" ht="22.5" customHeight="1" x14ac:dyDescent="0.25">
      <c r="A25" s="665"/>
      <c r="B25" s="666"/>
      <c r="C25" s="670"/>
      <c r="D25" s="671"/>
      <c r="E25" s="669"/>
      <c r="F25" s="1208">
        <v>19900</v>
      </c>
      <c r="G25" s="669" t="s">
        <v>537</v>
      </c>
      <c r="H25" s="669"/>
      <c r="I25" s="669"/>
      <c r="J25" s="669"/>
      <c r="K25" s="669"/>
      <c r="L25" s="669"/>
      <c r="M25" s="669"/>
      <c r="N25" s="669"/>
      <c r="O25" s="669"/>
      <c r="P25" s="669"/>
    </row>
    <row r="26" spans="1:19" s="364" customFormat="1" ht="27.75" customHeight="1" thickBot="1" x14ac:dyDescent="0.4">
      <c r="A26" s="689" t="s">
        <v>310</v>
      </c>
      <c r="B26" s="690"/>
      <c r="C26" s="670"/>
      <c r="D26" s="691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</row>
    <row r="27" spans="1:19" s="364" customFormat="1" ht="33.950000000000003" customHeight="1" x14ac:dyDescent="0.25">
      <c r="A27" s="1316" t="s">
        <v>201</v>
      </c>
      <c r="B27" s="1317"/>
      <c r="C27" s="1318"/>
      <c r="D27" s="1319">
        <v>638952</v>
      </c>
      <c r="E27" s="1320"/>
      <c r="F27" s="1321"/>
      <c r="G27" s="822"/>
      <c r="H27" s="823"/>
      <c r="I27" s="823"/>
      <c r="J27" s="824"/>
      <c r="K27" s="1322"/>
      <c r="L27" s="1322"/>
      <c r="M27" s="1323"/>
      <c r="N27" s="1323"/>
      <c r="O27" s="1293"/>
      <c r="P27" s="1293"/>
      <c r="Q27" s="1306"/>
      <c r="R27" s="1306"/>
      <c r="S27" s="1306"/>
    </row>
    <row r="28" spans="1:19" s="364" customFormat="1" ht="33.950000000000003" customHeight="1" x14ac:dyDescent="0.3">
      <c r="A28" s="1307" t="s">
        <v>202</v>
      </c>
      <c r="B28" s="1308"/>
      <c r="C28" s="1309"/>
      <c r="D28" s="1310">
        <f>'Příloha B - Pitná voda'!N35</f>
        <v>65671</v>
      </c>
      <c r="E28" s="1310"/>
      <c r="F28" s="1311"/>
      <c r="G28" s="822"/>
      <c r="H28" s="823"/>
      <c r="I28" s="823"/>
      <c r="J28" s="824"/>
      <c r="K28" s="1312"/>
      <c r="L28" s="1313"/>
      <c r="M28" s="1314"/>
      <c r="N28" s="1314"/>
      <c r="O28" s="1314"/>
      <c r="P28" s="1314"/>
      <c r="Q28" s="1315"/>
      <c r="R28" s="1315"/>
      <c r="S28" s="1315"/>
    </row>
    <row r="29" spans="1:19" s="364" customFormat="1" ht="33.950000000000003" customHeight="1" x14ac:dyDescent="0.25">
      <c r="A29" s="1294" t="s">
        <v>203</v>
      </c>
      <c r="B29" s="1295"/>
      <c r="C29" s="1296"/>
      <c r="D29" s="1297">
        <f>'Příloha C - kanalizace'!N83</f>
        <v>282976</v>
      </c>
      <c r="E29" s="1298"/>
      <c r="F29" s="1299"/>
      <c r="G29" s="822"/>
      <c r="H29" s="823"/>
      <c r="I29" s="823"/>
      <c r="J29" s="824"/>
      <c r="K29" s="823"/>
      <c r="L29" s="823"/>
      <c r="M29" s="1292"/>
      <c r="N29" s="1293"/>
      <c r="O29" s="1293"/>
      <c r="P29" s="692"/>
    </row>
    <row r="30" spans="1:19" s="364" customFormat="1" ht="33.950000000000003" customHeight="1" x14ac:dyDescent="0.25">
      <c r="A30" s="1300" t="s">
        <v>534</v>
      </c>
      <c r="B30" s="1301"/>
      <c r="C30" s="1302"/>
      <c r="D30" s="1303">
        <f>'Příloha D - Nemocnice'!N76</f>
        <v>465760</v>
      </c>
      <c r="E30" s="1304"/>
      <c r="F30" s="1305"/>
      <c r="G30" s="820"/>
      <c r="H30" s="825"/>
      <c r="I30" s="821"/>
      <c r="J30" s="820"/>
      <c r="K30" s="821"/>
      <c r="L30" s="821"/>
      <c r="M30" s="820"/>
      <c r="N30" s="821"/>
      <c r="O30" s="821"/>
      <c r="P30" s="692"/>
    </row>
    <row r="31" spans="1:19" s="364" customFormat="1" ht="33.950000000000003" customHeight="1" x14ac:dyDescent="0.25">
      <c r="A31" s="1286" t="s">
        <v>316</v>
      </c>
      <c r="B31" s="1287"/>
      <c r="C31" s="1288"/>
      <c r="D31" s="1289">
        <f>C22</f>
        <v>1005307</v>
      </c>
      <c r="E31" s="1290"/>
      <c r="F31" s="1291"/>
      <c r="G31" s="822"/>
      <c r="H31" s="823"/>
      <c r="I31" s="823"/>
      <c r="J31" s="824"/>
      <c r="K31" s="823"/>
      <c r="L31" s="823"/>
      <c r="M31" s="1292"/>
      <c r="N31" s="1293"/>
      <c r="O31" s="1293"/>
      <c r="P31" s="692"/>
    </row>
    <row r="32" spans="1:19" s="364" customFormat="1" ht="30" customHeight="1" x14ac:dyDescent="0.25">
      <c r="A32" s="1266" t="s">
        <v>204</v>
      </c>
      <c r="B32" s="1267"/>
      <c r="C32" s="1268"/>
      <c r="D32" s="1269">
        <v>511453</v>
      </c>
      <c r="E32" s="1284"/>
      <c r="F32" s="1285"/>
      <c r="G32" s="820"/>
      <c r="H32" s="698"/>
      <c r="I32" s="821"/>
      <c r="J32" s="820"/>
      <c r="K32" s="821"/>
      <c r="L32" s="821"/>
      <c r="M32" s="820"/>
      <c r="N32" s="821"/>
      <c r="O32" s="821"/>
      <c r="P32" s="692"/>
    </row>
    <row r="33" spans="1:256" s="364" customFormat="1" ht="30" customHeight="1" x14ac:dyDescent="0.25">
      <c r="A33" s="1266" t="s">
        <v>317</v>
      </c>
      <c r="B33" s="1267"/>
      <c r="C33" s="1268"/>
      <c r="D33" s="1269">
        <v>3761</v>
      </c>
      <c r="E33" s="1284"/>
      <c r="F33" s="1285"/>
      <c r="G33" s="820"/>
      <c r="H33" s="698"/>
      <c r="I33" s="821"/>
      <c r="J33" s="820"/>
      <c r="K33" s="821"/>
      <c r="L33" s="821"/>
      <c r="M33" s="820"/>
      <c r="N33" s="821"/>
      <c r="O33" s="821"/>
      <c r="P33" s="692"/>
    </row>
    <row r="34" spans="1:256" s="364" customFormat="1" ht="30" customHeight="1" x14ac:dyDescent="0.25">
      <c r="A34" s="1266" t="s">
        <v>318</v>
      </c>
      <c r="B34" s="1267"/>
      <c r="C34" s="1268"/>
      <c r="D34" s="1269">
        <v>126793</v>
      </c>
      <c r="E34" s="1284"/>
      <c r="F34" s="1285"/>
      <c r="G34" s="820"/>
      <c r="H34" s="698"/>
      <c r="I34" s="821"/>
      <c r="J34" s="820"/>
      <c r="K34" s="821"/>
      <c r="L34" s="821"/>
      <c r="M34" s="820"/>
      <c r="N34" s="821"/>
      <c r="O34" s="821"/>
      <c r="P34" s="692"/>
    </row>
    <row r="35" spans="1:256" s="364" customFormat="1" ht="30" customHeight="1" x14ac:dyDescent="0.25">
      <c r="A35" s="1266" t="s">
        <v>540</v>
      </c>
      <c r="B35" s="1267"/>
      <c r="C35" s="1268"/>
      <c r="D35" s="1269">
        <v>100000</v>
      </c>
      <c r="E35" s="1270"/>
      <c r="F35" s="1271"/>
      <c r="G35" s="1224"/>
      <c r="H35" s="1226"/>
      <c r="I35" s="1225"/>
      <c r="J35" s="1224"/>
      <c r="K35" s="1225"/>
      <c r="L35" s="1225"/>
      <c r="M35" s="1224"/>
      <c r="N35" s="1225"/>
      <c r="O35" s="1225"/>
      <c r="P35" s="692"/>
    </row>
    <row r="36" spans="1:256" s="364" customFormat="1" ht="30" customHeight="1" x14ac:dyDescent="0.25">
      <c r="A36" s="1266" t="s">
        <v>319</v>
      </c>
      <c r="B36" s="1267"/>
      <c r="C36" s="1268"/>
      <c r="D36" s="1269">
        <v>13300</v>
      </c>
      <c r="E36" s="1284"/>
      <c r="F36" s="1285"/>
      <c r="G36" s="820"/>
      <c r="H36" s="698"/>
      <c r="I36" s="821"/>
      <c r="J36" s="820"/>
      <c r="K36" s="821"/>
      <c r="L36" s="821"/>
      <c r="M36" s="820"/>
      <c r="N36" s="821"/>
      <c r="O36" s="821"/>
      <c r="P36" s="692"/>
    </row>
    <row r="37" spans="1:256" s="364" customFormat="1" ht="30" customHeight="1" x14ac:dyDescent="0.25">
      <c r="A37" s="1266" t="s">
        <v>205</v>
      </c>
      <c r="B37" s="1267"/>
      <c r="C37" s="1268"/>
      <c r="D37" s="1269">
        <v>250000</v>
      </c>
      <c r="E37" s="1270"/>
      <c r="F37" s="1271"/>
      <c r="G37" s="820"/>
      <c r="H37" s="698"/>
      <c r="I37" s="821"/>
      <c r="J37" s="820"/>
      <c r="K37" s="821"/>
      <c r="L37" s="821"/>
      <c r="M37" s="820"/>
      <c r="N37" s="821"/>
      <c r="O37" s="821"/>
      <c r="P37" s="692"/>
    </row>
    <row r="38" spans="1:256" s="364" customFormat="1" ht="33.950000000000003" customHeight="1" x14ac:dyDescent="0.25">
      <c r="A38" s="1272" t="s">
        <v>535</v>
      </c>
      <c r="B38" s="1273"/>
      <c r="C38" s="1274"/>
      <c r="D38" s="1275">
        <f>225458+220057</f>
        <v>445515</v>
      </c>
      <c r="E38" s="1276"/>
      <c r="F38" s="1277"/>
      <c r="G38" s="820"/>
      <c r="H38" s="698"/>
      <c r="I38" s="821"/>
      <c r="J38" s="820"/>
      <c r="K38" s="821"/>
      <c r="L38" s="821"/>
      <c r="M38" s="820"/>
      <c r="N38" s="821"/>
      <c r="O38" s="821"/>
      <c r="P38" s="692"/>
    </row>
    <row r="39" spans="1:256" s="364" customFormat="1" ht="33.950000000000003" customHeight="1" thickBot="1" x14ac:dyDescent="0.3">
      <c r="A39" s="1278" t="s">
        <v>206</v>
      </c>
      <c r="B39" s="1279"/>
      <c r="C39" s="1280"/>
      <c r="D39" s="1281">
        <f>B22-E22-F25</f>
        <v>2904181</v>
      </c>
      <c r="E39" s="1282"/>
      <c r="F39" s="1283"/>
      <c r="G39" s="822"/>
      <c r="H39" s="823"/>
      <c r="I39" s="823"/>
      <c r="J39" s="824"/>
      <c r="K39" s="823"/>
      <c r="L39" s="823"/>
      <c r="M39" s="824"/>
      <c r="N39" s="823"/>
      <c r="O39" s="823"/>
      <c r="P39" s="692"/>
    </row>
    <row r="40" spans="1:256" ht="33.950000000000003" customHeight="1" thickBot="1" x14ac:dyDescent="0.25">
      <c r="D40" s="693"/>
      <c r="E40" s="693"/>
      <c r="F40" s="693"/>
      <c r="G40" s="697"/>
      <c r="H40" s="697"/>
      <c r="I40" s="697"/>
      <c r="J40" s="697"/>
      <c r="K40" s="699"/>
      <c r="L40" s="697"/>
      <c r="M40" s="697"/>
      <c r="N40" s="73"/>
      <c r="O40" s="73"/>
    </row>
    <row r="41" spans="1:256" s="364" customFormat="1" ht="33.950000000000003" customHeight="1" thickBot="1" x14ac:dyDescent="0.3">
      <c r="A41" s="1260" t="s">
        <v>207</v>
      </c>
      <c r="B41" s="1261"/>
      <c r="C41" s="1262"/>
      <c r="D41" s="1263">
        <f>D22</f>
        <v>1453359</v>
      </c>
      <c r="E41" s="1264"/>
      <c r="F41" s="1265"/>
      <c r="G41" s="822"/>
      <c r="H41" s="823"/>
      <c r="I41" s="823"/>
      <c r="J41" s="824"/>
      <c r="K41" s="823"/>
      <c r="L41" s="823"/>
      <c r="M41" s="826"/>
      <c r="N41" s="827"/>
      <c r="O41" s="827"/>
      <c r="P41" s="692"/>
    </row>
    <row r="42" spans="1:256" ht="18" x14ac:dyDescent="0.25">
      <c r="A42" s="694"/>
      <c r="B42" s="690"/>
      <c r="C42" s="692"/>
      <c r="D42" s="695"/>
      <c r="E42" s="696"/>
      <c r="F42" s="696"/>
      <c r="G42" s="695"/>
      <c r="H42" s="696"/>
      <c r="I42" s="696"/>
      <c r="J42" s="695"/>
      <c r="K42" s="696"/>
      <c r="L42" s="696"/>
      <c r="M42" s="695"/>
      <c r="N42" s="696"/>
      <c r="O42" s="696"/>
      <c r="P42" s="692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4"/>
      <c r="AL42" s="364"/>
      <c r="AM42" s="364"/>
      <c r="AN42" s="364"/>
      <c r="AO42" s="364"/>
      <c r="AP42" s="364"/>
      <c r="AQ42" s="364"/>
      <c r="AR42" s="364"/>
      <c r="AS42" s="364"/>
      <c r="AT42" s="364"/>
      <c r="AU42" s="364"/>
      <c r="AV42" s="364"/>
      <c r="AW42" s="364"/>
      <c r="AX42" s="364"/>
      <c r="AY42" s="364"/>
      <c r="AZ42" s="364"/>
      <c r="BA42" s="364"/>
      <c r="BB42" s="364"/>
      <c r="BC42" s="364"/>
      <c r="BD42" s="364"/>
      <c r="BE42" s="364"/>
      <c r="BF42" s="364"/>
      <c r="BG42" s="364"/>
      <c r="BH42" s="364"/>
      <c r="BI42" s="364"/>
      <c r="BJ42" s="364"/>
      <c r="BK42" s="364"/>
      <c r="BL42" s="364"/>
      <c r="BM42" s="364"/>
      <c r="BN42" s="364"/>
      <c r="BO42" s="364"/>
      <c r="BP42" s="364"/>
      <c r="BQ42" s="364"/>
      <c r="BR42" s="364"/>
      <c r="BS42" s="364"/>
      <c r="BT42" s="364"/>
      <c r="BU42" s="364"/>
      <c r="BV42" s="364"/>
      <c r="BW42" s="364"/>
      <c r="BX42" s="364"/>
      <c r="BY42" s="364"/>
      <c r="BZ42" s="364"/>
      <c r="CA42" s="364"/>
      <c r="CB42" s="364"/>
      <c r="CC42" s="364"/>
      <c r="CD42" s="364"/>
      <c r="CE42" s="364"/>
      <c r="CF42" s="364"/>
      <c r="CG42" s="364"/>
      <c r="CH42" s="364"/>
      <c r="CI42" s="364"/>
      <c r="CJ42" s="364"/>
      <c r="CK42" s="364"/>
      <c r="CL42" s="364"/>
      <c r="CM42" s="364"/>
      <c r="CN42" s="364"/>
      <c r="CO42" s="364"/>
      <c r="CP42" s="364"/>
      <c r="CQ42" s="364"/>
      <c r="CR42" s="364"/>
      <c r="CS42" s="364"/>
      <c r="CT42" s="364"/>
      <c r="CU42" s="364"/>
      <c r="CV42" s="364"/>
      <c r="CW42" s="364"/>
      <c r="CX42" s="364"/>
      <c r="CY42" s="364"/>
      <c r="CZ42" s="364"/>
      <c r="DA42" s="364"/>
      <c r="DB42" s="364"/>
      <c r="DC42" s="364"/>
      <c r="DD42" s="364"/>
      <c r="DE42" s="364"/>
      <c r="DF42" s="364"/>
      <c r="DG42" s="364"/>
      <c r="DH42" s="364"/>
      <c r="DI42" s="364"/>
      <c r="DJ42" s="364"/>
      <c r="DK42" s="364"/>
      <c r="DL42" s="364"/>
      <c r="DM42" s="364"/>
      <c r="DN42" s="364"/>
      <c r="DO42" s="364"/>
      <c r="DP42" s="364"/>
      <c r="DQ42" s="364"/>
      <c r="DR42" s="364"/>
      <c r="DS42" s="364"/>
      <c r="DT42" s="364"/>
      <c r="DU42" s="364"/>
      <c r="DV42" s="364"/>
      <c r="DW42" s="364"/>
      <c r="DX42" s="364"/>
      <c r="DY42" s="364"/>
      <c r="DZ42" s="364"/>
      <c r="EA42" s="364"/>
      <c r="EB42" s="364"/>
      <c r="EC42" s="364"/>
      <c r="ED42" s="364"/>
      <c r="EE42" s="364"/>
      <c r="EF42" s="364"/>
      <c r="EG42" s="364"/>
      <c r="EH42" s="364"/>
      <c r="EI42" s="364"/>
      <c r="EJ42" s="364"/>
      <c r="EK42" s="364"/>
      <c r="EL42" s="364"/>
      <c r="EM42" s="364"/>
      <c r="EN42" s="364"/>
      <c r="EO42" s="364"/>
      <c r="EP42" s="364"/>
      <c r="EQ42" s="364"/>
      <c r="ER42" s="364"/>
      <c r="ES42" s="364"/>
      <c r="ET42" s="364"/>
      <c r="EU42" s="364"/>
      <c r="EV42" s="364"/>
      <c r="EW42" s="364"/>
      <c r="EX42" s="364"/>
      <c r="EY42" s="364"/>
      <c r="EZ42" s="364"/>
      <c r="FA42" s="364"/>
      <c r="FB42" s="364"/>
      <c r="FC42" s="364"/>
      <c r="FD42" s="364"/>
      <c r="FE42" s="364"/>
      <c r="FF42" s="364"/>
      <c r="FG42" s="364"/>
      <c r="FH42" s="364"/>
      <c r="FI42" s="364"/>
      <c r="FJ42" s="364"/>
      <c r="FK42" s="364"/>
      <c r="FL42" s="364"/>
      <c r="FM42" s="364"/>
      <c r="FN42" s="364"/>
      <c r="FO42" s="364"/>
      <c r="FP42" s="364"/>
      <c r="FQ42" s="364"/>
      <c r="FR42" s="364"/>
      <c r="FS42" s="364"/>
      <c r="FT42" s="364"/>
      <c r="FU42" s="364"/>
      <c r="FV42" s="364"/>
      <c r="FW42" s="364"/>
      <c r="FX42" s="364"/>
      <c r="FY42" s="364"/>
      <c r="FZ42" s="364"/>
      <c r="GA42" s="364"/>
      <c r="GB42" s="364"/>
      <c r="GC42" s="364"/>
      <c r="GD42" s="364"/>
      <c r="GE42" s="364"/>
      <c r="GF42" s="364"/>
      <c r="GG42" s="364"/>
      <c r="GH42" s="364"/>
      <c r="GI42" s="364"/>
      <c r="GJ42" s="364"/>
      <c r="GK42" s="364"/>
      <c r="GL42" s="364"/>
      <c r="GM42" s="364"/>
      <c r="GN42" s="364"/>
      <c r="GO42" s="364"/>
      <c r="GP42" s="364"/>
      <c r="GQ42" s="364"/>
      <c r="GR42" s="364"/>
      <c r="GS42" s="364"/>
      <c r="GT42" s="364"/>
      <c r="GU42" s="364"/>
      <c r="GV42" s="364"/>
      <c r="GW42" s="364"/>
      <c r="GX42" s="364"/>
      <c r="GY42" s="364"/>
      <c r="GZ42" s="364"/>
      <c r="HA42" s="364"/>
      <c r="HB42" s="364"/>
      <c r="HC42" s="364"/>
      <c r="HD42" s="364"/>
      <c r="HE42" s="364"/>
      <c r="HF42" s="364"/>
      <c r="HG42" s="364"/>
      <c r="HH42" s="364"/>
      <c r="HI42" s="364"/>
      <c r="HJ42" s="364"/>
      <c r="HK42" s="364"/>
      <c r="HL42" s="364"/>
      <c r="HM42" s="364"/>
      <c r="HN42" s="364"/>
      <c r="HO42" s="364"/>
      <c r="HP42" s="364"/>
      <c r="HQ42" s="364"/>
      <c r="HR42" s="364"/>
      <c r="HS42" s="364"/>
      <c r="HT42" s="364"/>
      <c r="HU42" s="364"/>
      <c r="HV42" s="364"/>
      <c r="HW42" s="364"/>
      <c r="HX42" s="364"/>
      <c r="HY42" s="364"/>
      <c r="HZ42" s="364"/>
      <c r="IA42" s="364"/>
      <c r="IB42" s="364"/>
      <c r="IC42" s="364"/>
      <c r="ID42" s="364"/>
      <c r="IE42" s="364"/>
      <c r="IF42" s="364"/>
      <c r="IG42" s="364"/>
      <c r="IH42" s="364"/>
      <c r="II42" s="364"/>
      <c r="IJ42" s="364"/>
      <c r="IK42" s="364"/>
      <c r="IL42" s="364"/>
      <c r="IM42" s="364"/>
      <c r="IN42" s="364"/>
      <c r="IO42" s="364"/>
      <c r="IP42" s="364"/>
      <c r="IQ42" s="364"/>
      <c r="IR42" s="364"/>
      <c r="IS42" s="364"/>
      <c r="IT42" s="364"/>
      <c r="IU42" s="364"/>
      <c r="IV42" s="364"/>
    </row>
  </sheetData>
  <mergeCells count="52">
    <mergeCell ref="F4:F5"/>
    <mergeCell ref="G4:I4"/>
    <mergeCell ref="J4:L4"/>
    <mergeCell ref="M4:O4"/>
    <mergeCell ref="A1:P1"/>
    <mergeCell ref="A2:P2"/>
    <mergeCell ref="A3:A5"/>
    <mergeCell ref="C3:F3"/>
    <mergeCell ref="G3:O3"/>
    <mergeCell ref="P3:P5"/>
    <mergeCell ref="B4:B5"/>
    <mergeCell ref="C4:C5"/>
    <mergeCell ref="D4:D5"/>
    <mergeCell ref="E4:E5"/>
    <mergeCell ref="Q27:S27"/>
    <mergeCell ref="A28:C28"/>
    <mergeCell ref="D28:F28"/>
    <mergeCell ref="K28:L28"/>
    <mergeCell ref="M28:N28"/>
    <mergeCell ref="O28:P28"/>
    <mergeCell ref="Q28:S28"/>
    <mergeCell ref="A27:C27"/>
    <mergeCell ref="D27:F27"/>
    <mergeCell ref="K27:L27"/>
    <mergeCell ref="M27:N27"/>
    <mergeCell ref="O27:P27"/>
    <mergeCell ref="A29:C29"/>
    <mergeCell ref="D29:F29"/>
    <mergeCell ref="M29:O29"/>
    <mergeCell ref="A30:C30"/>
    <mergeCell ref="D30:F30"/>
    <mergeCell ref="A31:C31"/>
    <mergeCell ref="D31:F31"/>
    <mergeCell ref="M31:O31"/>
    <mergeCell ref="A32:C32"/>
    <mergeCell ref="D32:F32"/>
    <mergeCell ref="A33:C33"/>
    <mergeCell ref="D33:F33"/>
    <mergeCell ref="A34:C34"/>
    <mergeCell ref="D34:F34"/>
    <mergeCell ref="A36:C36"/>
    <mergeCell ref="D36:F36"/>
    <mergeCell ref="A35:C35"/>
    <mergeCell ref="D35:F35"/>
    <mergeCell ref="A41:C41"/>
    <mergeCell ref="D41:F41"/>
    <mergeCell ref="A37:C37"/>
    <mergeCell ref="D37:F37"/>
    <mergeCell ref="A38:C38"/>
    <mergeCell ref="D38:F38"/>
    <mergeCell ref="A39:C39"/>
    <mergeCell ref="D39:F39"/>
  </mergeCells>
  <pageMargins left="0.7" right="0.7" top="0.75" bottom="0.75" header="0.3" footer="0.3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319"/>
  <sheetViews>
    <sheetView tabSelected="1" topLeftCell="D1" zoomScale="60" zoomScaleNormal="60" workbookViewId="0">
      <selection activeCell="AF11" sqref="AF11"/>
    </sheetView>
  </sheetViews>
  <sheetFormatPr defaultColWidth="9.140625" defaultRowHeight="12.75" x14ac:dyDescent="0.2"/>
  <cols>
    <col min="1" max="1" width="0" hidden="1" customWidth="1"/>
    <col min="2" max="2" width="8.28515625" hidden="1" customWidth="1"/>
    <col min="3" max="3" width="8.140625" hidden="1" customWidth="1"/>
    <col min="5" max="5" width="37.85546875" customWidth="1"/>
    <col min="10" max="10" width="13.140625" customWidth="1"/>
    <col min="13" max="13" width="12.5703125" customWidth="1"/>
    <col min="14" max="15" width="13.140625" customWidth="1"/>
    <col min="16" max="16" width="10.7109375" customWidth="1"/>
    <col min="17" max="17" width="12.7109375" customWidth="1"/>
    <col min="18" max="18" width="14.140625" customWidth="1"/>
    <col min="19" max="19" width="13.28515625" customWidth="1"/>
    <col min="20" max="20" width="11.140625" customWidth="1"/>
    <col min="21" max="21" width="14.42578125" customWidth="1"/>
    <col min="22" max="22" width="14.28515625" customWidth="1"/>
    <col min="23" max="23" width="10.85546875" customWidth="1"/>
    <col min="24" max="24" width="13.7109375" customWidth="1"/>
    <col min="25" max="25" width="14.28515625" customWidth="1"/>
    <col min="26" max="26" width="10.85546875" bestFit="1" customWidth="1"/>
    <col min="27" max="27" width="14.5703125" customWidth="1"/>
  </cols>
  <sheetData>
    <row r="1" spans="1:43" ht="57.75" customHeight="1" x14ac:dyDescent="0.4">
      <c r="B1" s="1"/>
      <c r="C1" s="2"/>
      <c r="D1" s="2"/>
      <c r="E1" s="1371" t="s">
        <v>547</v>
      </c>
      <c r="F1" s="1371"/>
      <c r="G1" s="1371"/>
      <c r="H1" s="1371"/>
      <c r="I1" s="1371"/>
      <c r="J1" s="1371"/>
      <c r="K1" s="1371"/>
      <c r="L1" s="1371"/>
      <c r="M1" s="1371"/>
      <c r="N1" s="1371"/>
      <c r="O1" s="1371"/>
      <c r="P1" s="1371"/>
      <c r="Q1" s="1371"/>
      <c r="R1" s="1371"/>
      <c r="S1" s="1371"/>
      <c r="T1" s="1371"/>
      <c r="U1" s="1371"/>
      <c r="V1" s="1371"/>
      <c r="W1" s="1371"/>
      <c r="X1" s="1371"/>
      <c r="Y1" s="1371"/>
      <c r="Z1" s="1371"/>
      <c r="AA1" s="1371"/>
    </row>
    <row r="2" spans="1:43" ht="21.75" customHeight="1" x14ac:dyDescent="0.4"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4"/>
      <c r="T2" s="4"/>
      <c r="U2" s="4"/>
      <c r="V2" s="4"/>
      <c r="W2" s="4"/>
      <c r="X2" s="4"/>
      <c r="Y2" s="4"/>
      <c r="Z2" s="4"/>
      <c r="AA2" s="4"/>
    </row>
    <row r="3" spans="1:43" s="5" customFormat="1" ht="18" customHeight="1" x14ac:dyDescent="0.25">
      <c r="B3" s="6"/>
      <c r="C3" s="7"/>
      <c r="D3" s="8"/>
      <c r="E3" s="9" t="s">
        <v>0</v>
      </c>
      <c r="F3" s="10"/>
      <c r="G3" s="11"/>
      <c r="H3" s="10"/>
      <c r="I3" s="12" t="s">
        <v>1</v>
      </c>
      <c r="J3" s="13"/>
      <c r="K3" s="14"/>
      <c r="L3" s="10"/>
      <c r="M3" s="15"/>
      <c r="N3" s="14"/>
      <c r="O3" s="14"/>
      <c r="P3" s="10"/>
      <c r="Q3" s="16"/>
      <c r="R3" s="17"/>
      <c r="S3" s="18"/>
      <c r="T3" s="18"/>
      <c r="U3" s="18"/>
      <c r="V3" s="18"/>
      <c r="W3" s="18"/>
      <c r="X3" s="18"/>
      <c r="Y3" s="18"/>
      <c r="Z3" s="18"/>
      <c r="AA3" s="19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s="5" customFormat="1" ht="18.75" customHeight="1" x14ac:dyDescent="0.25">
      <c r="B4" s="6"/>
      <c r="C4" s="7"/>
      <c r="D4" s="8"/>
      <c r="E4" s="17"/>
      <c r="F4" s="10"/>
      <c r="G4" s="20"/>
      <c r="H4" s="10"/>
      <c r="I4" s="12" t="s">
        <v>2</v>
      </c>
      <c r="J4" s="13"/>
      <c r="K4" s="14"/>
      <c r="L4" s="10"/>
      <c r="M4" s="15"/>
      <c r="N4" s="14"/>
      <c r="O4" s="14"/>
      <c r="P4" s="10"/>
      <c r="Q4" s="18"/>
      <c r="R4" s="17"/>
      <c r="S4" s="18"/>
      <c r="T4" s="18"/>
      <c r="U4" s="18"/>
      <c r="V4" s="18"/>
      <c r="W4" s="18"/>
      <c r="X4" s="18"/>
      <c r="Y4" s="18"/>
      <c r="Z4" s="18"/>
      <c r="AA4" s="21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19.5" customHeight="1" x14ac:dyDescent="0.25">
      <c r="B5" s="22"/>
      <c r="E5" s="23"/>
      <c r="F5" s="22"/>
      <c r="G5" s="24"/>
      <c r="H5" s="22"/>
      <c r="I5" s="25" t="s">
        <v>3</v>
      </c>
      <c r="J5" s="26"/>
      <c r="K5" s="26"/>
      <c r="L5" s="26"/>
      <c r="M5" s="26"/>
      <c r="N5" s="26"/>
      <c r="O5" s="26"/>
      <c r="P5" s="26"/>
      <c r="Q5" s="27"/>
      <c r="S5" s="28"/>
      <c r="T5" s="28"/>
      <c r="U5" s="28"/>
      <c r="V5" s="28"/>
      <c r="W5" s="28"/>
      <c r="X5" s="28"/>
      <c r="Y5" s="28"/>
      <c r="Z5" s="28"/>
      <c r="AA5" s="29" t="s">
        <v>4</v>
      </c>
    </row>
    <row r="6" spans="1:43" s="5" customFormat="1" ht="15.75" customHeight="1" thickBot="1" x14ac:dyDescent="0.3">
      <c r="B6" s="6"/>
      <c r="C6" s="7"/>
      <c r="D6" s="8"/>
      <c r="E6" s="17"/>
      <c r="F6" s="10"/>
      <c r="G6" s="10"/>
      <c r="H6" s="10"/>
      <c r="I6" s="10"/>
      <c r="J6" s="13"/>
      <c r="K6" s="14"/>
      <c r="L6" s="10"/>
      <c r="M6" s="15"/>
      <c r="N6" s="14"/>
      <c r="O6" s="14"/>
      <c r="P6" s="10"/>
      <c r="Q6" s="18"/>
      <c r="R6" s="17"/>
      <c r="S6" s="18"/>
      <c r="T6" s="18"/>
      <c r="U6" s="18"/>
      <c r="V6" s="18"/>
      <c r="W6" s="18"/>
      <c r="X6" s="18"/>
      <c r="Y6" s="18"/>
      <c r="Z6" s="18"/>
      <c r="AA6" s="19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5.75" customHeight="1" thickBot="1" x14ac:dyDescent="0.3">
      <c r="B7" s="6"/>
      <c r="C7" s="7"/>
      <c r="D7" s="30"/>
      <c r="E7" s="1372" t="s">
        <v>5</v>
      </c>
      <c r="F7" s="1374" t="s">
        <v>6</v>
      </c>
      <c r="G7" s="1377" t="s">
        <v>7</v>
      </c>
      <c r="H7" s="1380" t="s">
        <v>8</v>
      </c>
      <c r="I7" s="1380"/>
      <c r="J7" s="1381" t="s">
        <v>9</v>
      </c>
      <c r="K7" s="31" t="s">
        <v>10</v>
      </c>
      <c r="L7" s="31" t="s">
        <v>11</v>
      </c>
      <c r="M7" s="32" t="s">
        <v>12</v>
      </c>
      <c r="N7" s="1384" t="s">
        <v>311</v>
      </c>
      <c r="O7" s="1384"/>
      <c r="P7" s="1384"/>
      <c r="Q7" s="1384"/>
      <c r="R7" s="1385" t="s">
        <v>320</v>
      </c>
      <c r="S7" s="1385"/>
      <c r="T7" s="1385"/>
      <c r="U7" s="1385"/>
      <c r="V7" s="1385"/>
      <c r="W7" s="1385"/>
      <c r="X7" s="1385"/>
      <c r="Y7" s="1385"/>
      <c r="Z7" s="1385"/>
      <c r="AA7" s="1386" t="s">
        <v>321</v>
      </c>
    </row>
    <row r="8" spans="1:43" ht="15.75" customHeight="1" thickBot="1" x14ac:dyDescent="0.25">
      <c r="B8" s="1362" t="s">
        <v>13</v>
      </c>
      <c r="C8" s="1364" t="s">
        <v>14</v>
      </c>
      <c r="D8" s="1365" t="s">
        <v>15</v>
      </c>
      <c r="E8" s="1372"/>
      <c r="F8" s="1375"/>
      <c r="G8" s="1378"/>
      <c r="H8" s="1367" t="s">
        <v>16</v>
      </c>
      <c r="I8" s="1369" t="s">
        <v>17</v>
      </c>
      <c r="J8" s="1382"/>
      <c r="K8" s="1360" t="s">
        <v>322</v>
      </c>
      <c r="L8" s="1360" t="s">
        <v>323</v>
      </c>
      <c r="M8" s="1391" t="s">
        <v>324</v>
      </c>
      <c r="N8" s="1393" t="s">
        <v>325</v>
      </c>
      <c r="O8" s="1395" t="s">
        <v>18</v>
      </c>
      <c r="P8" s="1397" t="s">
        <v>19</v>
      </c>
      <c r="Q8" s="1357" t="s">
        <v>20</v>
      </c>
      <c r="R8" s="1359" t="s">
        <v>21</v>
      </c>
      <c r="S8" s="1359"/>
      <c r="T8" s="1359"/>
      <c r="U8" s="1389" t="s">
        <v>22</v>
      </c>
      <c r="V8" s="1389"/>
      <c r="W8" s="1389"/>
      <c r="X8" s="1390" t="s">
        <v>314</v>
      </c>
      <c r="Y8" s="1390"/>
      <c r="Z8" s="1390"/>
      <c r="AA8" s="1387"/>
    </row>
    <row r="9" spans="1:43" ht="48.75" customHeight="1" thickBot="1" x14ac:dyDescent="0.25">
      <c r="A9" s="33" t="s">
        <v>23</v>
      </c>
      <c r="B9" s="1363"/>
      <c r="C9" s="1364"/>
      <c r="D9" s="1366"/>
      <c r="E9" s="1373"/>
      <c r="F9" s="1376"/>
      <c r="G9" s="1379"/>
      <c r="H9" s="1368"/>
      <c r="I9" s="1370"/>
      <c r="J9" s="1383"/>
      <c r="K9" s="1361"/>
      <c r="L9" s="1361"/>
      <c r="M9" s="1392"/>
      <c r="N9" s="1394"/>
      <c r="O9" s="1396"/>
      <c r="P9" s="1398"/>
      <c r="Q9" s="1358"/>
      <c r="R9" s="233" t="s">
        <v>24</v>
      </c>
      <c r="S9" s="234" t="s">
        <v>25</v>
      </c>
      <c r="T9" s="34" t="s">
        <v>26</v>
      </c>
      <c r="U9" s="236" t="s">
        <v>24</v>
      </c>
      <c r="V9" s="234" t="s">
        <v>25</v>
      </c>
      <c r="W9" s="34" t="s">
        <v>26</v>
      </c>
      <c r="X9" s="236" t="s">
        <v>24</v>
      </c>
      <c r="Y9" s="234" t="s">
        <v>25</v>
      </c>
      <c r="Z9" s="238" t="s">
        <v>26</v>
      </c>
      <c r="AA9" s="1388"/>
    </row>
    <row r="10" spans="1:43" s="58" customFormat="1" ht="50.25" customHeight="1" x14ac:dyDescent="0.25">
      <c r="A10" s="33">
        <v>100</v>
      </c>
      <c r="B10" s="43">
        <v>2212</v>
      </c>
      <c r="C10" s="57"/>
      <c r="D10" s="1140">
        <v>3408</v>
      </c>
      <c r="E10" s="990" t="s">
        <v>31</v>
      </c>
      <c r="F10" s="257"/>
      <c r="G10" s="82">
        <v>400</v>
      </c>
      <c r="H10" s="82">
        <v>2018</v>
      </c>
      <c r="I10" s="563">
        <v>2018</v>
      </c>
      <c r="J10" s="66">
        <f t="shared" ref="J10:J16" si="0">K10+L10+M10+SUM(R10:AA10)</f>
        <v>64391</v>
      </c>
      <c r="K10" s="617">
        <v>0</v>
      </c>
      <c r="L10" s="594">
        <v>0</v>
      </c>
      <c r="M10" s="67">
        <f t="shared" ref="M10:M16" si="1">N10+O10+P10+Q10</f>
        <v>2953</v>
      </c>
      <c r="N10" s="68">
        <v>0</v>
      </c>
      <c r="O10" s="69">
        <f>10000-O11-O12</f>
        <v>2953</v>
      </c>
      <c r="P10" s="989">
        <v>0</v>
      </c>
      <c r="Q10" s="565">
        <v>0</v>
      </c>
      <c r="R10" s="70">
        <v>18261</v>
      </c>
      <c r="S10" s="71">
        <v>0</v>
      </c>
      <c r="T10" s="565">
        <v>0</v>
      </c>
      <c r="U10" s="72">
        <v>3000</v>
      </c>
      <c r="V10" s="71">
        <v>17000</v>
      </c>
      <c r="W10" s="565">
        <v>0</v>
      </c>
      <c r="X10" s="566">
        <v>3436</v>
      </c>
      <c r="Y10" s="71">
        <v>19741</v>
      </c>
      <c r="Z10" s="565">
        <v>0</v>
      </c>
      <c r="AA10" s="48">
        <v>0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s="63" customFormat="1" ht="48.75" customHeight="1" x14ac:dyDescent="0.25">
      <c r="A11" s="33">
        <v>100</v>
      </c>
      <c r="B11" s="43">
        <v>2212</v>
      </c>
      <c r="C11" s="59"/>
      <c r="D11" s="1127">
        <v>3408</v>
      </c>
      <c r="E11" s="504" t="s">
        <v>407</v>
      </c>
      <c r="F11" s="505"/>
      <c r="G11" s="506">
        <v>400</v>
      </c>
      <c r="H11" s="506">
        <v>2018</v>
      </c>
      <c r="I11" s="507">
        <v>2019</v>
      </c>
      <c r="J11" s="45">
        <f t="shared" si="0"/>
        <v>45205</v>
      </c>
      <c r="K11" s="508">
        <v>0</v>
      </c>
      <c r="L11" s="309">
        <v>0</v>
      </c>
      <c r="M11" s="310">
        <f t="shared" si="1"/>
        <v>20000</v>
      </c>
      <c r="N11" s="46">
        <v>0</v>
      </c>
      <c r="O11" s="47">
        <v>3000</v>
      </c>
      <c r="P11" s="362">
        <v>17000</v>
      </c>
      <c r="Q11" s="509">
        <v>0</v>
      </c>
      <c r="R11" s="60">
        <v>3781</v>
      </c>
      <c r="S11" s="61">
        <v>21424</v>
      </c>
      <c r="T11" s="509">
        <v>0</v>
      </c>
      <c r="U11" s="60">
        <v>0</v>
      </c>
      <c r="V11" s="61">
        <v>0</v>
      </c>
      <c r="W11" s="509">
        <v>0</v>
      </c>
      <c r="X11" s="510">
        <v>0</v>
      </c>
      <c r="Y11" s="511">
        <v>0</v>
      </c>
      <c r="Z11" s="509">
        <v>0</v>
      </c>
      <c r="AA11" s="62">
        <v>0</v>
      </c>
      <c r="AB11" s="58"/>
      <c r="AC11" s="58"/>
      <c r="AD11" s="58"/>
      <c r="AE11" s="58"/>
      <c r="AF11" s="58"/>
      <c r="AG11" s="58"/>
      <c r="AH11" s="58"/>
      <c r="AI11" s="58"/>
      <c r="AJ11" s="58"/>
      <c r="AK11" s="58"/>
    </row>
    <row r="12" spans="1:43" s="56" customFormat="1" ht="51" customHeight="1" x14ac:dyDescent="0.25">
      <c r="A12" s="33">
        <v>100</v>
      </c>
      <c r="B12" s="43">
        <v>2212</v>
      </c>
      <c r="C12" s="64"/>
      <c r="D12" s="1127">
        <v>3408</v>
      </c>
      <c r="E12" s="537" t="s">
        <v>408</v>
      </c>
      <c r="F12" s="336"/>
      <c r="G12" s="337">
        <v>400</v>
      </c>
      <c r="H12" s="337">
        <v>2018</v>
      </c>
      <c r="I12" s="338">
        <v>2019</v>
      </c>
      <c r="J12" s="53">
        <f t="shared" si="0"/>
        <v>46977</v>
      </c>
      <c r="K12" s="339">
        <v>0</v>
      </c>
      <c r="L12" s="340">
        <v>0</v>
      </c>
      <c r="M12" s="54">
        <f t="shared" si="1"/>
        <v>26977</v>
      </c>
      <c r="N12" s="341">
        <v>0</v>
      </c>
      <c r="O12" s="342">
        <v>4047</v>
      </c>
      <c r="P12" s="369">
        <v>22930</v>
      </c>
      <c r="Q12" s="329">
        <v>0</v>
      </c>
      <c r="R12" s="538">
        <v>3000</v>
      </c>
      <c r="S12" s="539">
        <v>17000</v>
      </c>
      <c r="T12" s="329">
        <v>0</v>
      </c>
      <c r="U12" s="538">
        <v>0</v>
      </c>
      <c r="V12" s="539">
        <v>0</v>
      </c>
      <c r="W12" s="329">
        <v>0</v>
      </c>
      <c r="X12" s="540">
        <v>0</v>
      </c>
      <c r="Y12" s="541">
        <v>0</v>
      </c>
      <c r="Z12" s="542">
        <v>0</v>
      </c>
      <c r="AA12" s="543">
        <v>0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s="78" customFormat="1" ht="33" customHeight="1" x14ac:dyDescent="0.25">
      <c r="A13" s="52">
        <v>100</v>
      </c>
      <c r="B13" s="77">
        <v>2212</v>
      </c>
      <c r="C13" s="44"/>
      <c r="D13" s="991"/>
      <c r="E13" s="992" t="s">
        <v>409</v>
      </c>
      <c r="F13" s="530"/>
      <c r="G13" s="506">
        <v>400</v>
      </c>
      <c r="H13" s="506">
        <v>2018</v>
      </c>
      <c r="I13" s="507">
        <v>2018</v>
      </c>
      <c r="J13" s="322">
        <f>K13+L13+M13+SUM(R13:AA13)</f>
        <v>178897</v>
      </c>
      <c r="K13" s="531">
        <v>0</v>
      </c>
      <c r="L13" s="327">
        <v>472</v>
      </c>
      <c r="M13" s="310">
        <f t="shared" si="1"/>
        <v>178425</v>
      </c>
      <c r="N13" s="46">
        <v>0</v>
      </c>
      <c r="O13" s="47">
        <v>26764</v>
      </c>
      <c r="P13" s="511">
        <v>151661</v>
      </c>
      <c r="Q13" s="532">
        <v>0</v>
      </c>
      <c r="R13" s="60">
        <v>0</v>
      </c>
      <c r="S13" s="533">
        <v>0</v>
      </c>
      <c r="T13" s="534">
        <v>0</v>
      </c>
      <c r="U13" s="535">
        <v>0</v>
      </c>
      <c r="V13" s="533">
        <v>0</v>
      </c>
      <c r="W13" s="509">
        <v>0</v>
      </c>
      <c r="X13" s="536">
        <v>0</v>
      </c>
      <c r="Y13" s="511">
        <v>0</v>
      </c>
      <c r="Z13" s="509">
        <v>0</v>
      </c>
      <c r="AA13" s="62">
        <v>0</v>
      </c>
    </row>
    <row r="14" spans="1:43" s="56" customFormat="1" ht="47.25" customHeight="1" x14ac:dyDescent="0.25">
      <c r="A14" s="56">
        <v>100</v>
      </c>
      <c r="B14" s="79">
        <v>2212</v>
      </c>
      <c r="C14" s="55"/>
      <c r="D14" s="993"/>
      <c r="E14" s="994" t="s">
        <v>32</v>
      </c>
      <c r="F14" s="424"/>
      <c r="G14" s="320">
        <v>400</v>
      </c>
      <c r="H14" s="320">
        <v>2018</v>
      </c>
      <c r="I14" s="425">
        <v>2021</v>
      </c>
      <c r="J14" s="544">
        <f t="shared" si="0"/>
        <v>198108</v>
      </c>
      <c r="K14" s="545">
        <v>0</v>
      </c>
      <c r="L14" s="546">
        <v>0</v>
      </c>
      <c r="M14" s="395">
        <f t="shared" si="1"/>
        <v>35648</v>
      </c>
      <c r="N14" s="292">
        <v>0</v>
      </c>
      <c r="O14" s="293">
        <v>35648</v>
      </c>
      <c r="P14" s="541">
        <v>0</v>
      </c>
      <c r="Q14" s="546">
        <v>0</v>
      </c>
      <c r="R14" s="294">
        <f>50820+10000</f>
        <v>60820</v>
      </c>
      <c r="S14" s="541">
        <v>0</v>
      </c>
      <c r="T14" s="547">
        <v>0</v>
      </c>
      <c r="U14" s="295">
        <v>50820</v>
      </c>
      <c r="V14" s="541">
        <v>0</v>
      </c>
      <c r="W14" s="546">
        <v>0</v>
      </c>
      <c r="X14" s="294">
        <v>50820</v>
      </c>
      <c r="Y14" s="541">
        <v>0</v>
      </c>
      <c r="Z14" s="547">
        <v>0</v>
      </c>
      <c r="AA14" s="399">
        <v>0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ht="30" customHeight="1" x14ac:dyDescent="0.25">
      <c r="A15" s="33">
        <v>100</v>
      </c>
      <c r="B15" s="512">
        <v>2219</v>
      </c>
      <c r="C15" s="99"/>
      <c r="D15" s="51"/>
      <c r="E15" s="375" t="s">
        <v>33</v>
      </c>
      <c r="F15" s="548"/>
      <c r="G15" s="549">
        <v>400</v>
      </c>
      <c r="H15" s="549">
        <v>2015</v>
      </c>
      <c r="I15" s="550">
        <v>2018</v>
      </c>
      <c r="J15" s="551">
        <f t="shared" si="0"/>
        <v>4000</v>
      </c>
      <c r="K15" s="552">
        <v>2000</v>
      </c>
      <c r="L15" s="553">
        <v>1000</v>
      </c>
      <c r="M15" s="554">
        <f t="shared" si="1"/>
        <v>1000</v>
      </c>
      <c r="N15" s="555">
        <v>0</v>
      </c>
      <c r="O15" s="556">
        <v>1000</v>
      </c>
      <c r="P15" s="557">
        <v>0</v>
      </c>
      <c r="Q15" s="558">
        <v>0</v>
      </c>
      <c r="R15" s="559">
        <v>0</v>
      </c>
      <c r="S15" s="557">
        <v>0</v>
      </c>
      <c r="T15" s="560">
        <v>0</v>
      </c>
      <c r="U15" s="559">
        <v>0</v>
      </c>
      <c r="V15" s="557">
        <v>0</v>
      </c>
      <c r="W15" s="558">
        <v>0</v>
      </c>
      <c r="X15" s="561">
        <v>0</v>
      </c>
      <c r="Y15" s="557">
        <v>0</v>
      </c>
      <c r="Z15" s="552">
        <v>0</v>
      </c>
      <c r="AA15" s="562">
        <v>0</v>
      </c>
    </row>
    <row r="16" spans="1:43" ht="32.25" customHeight="1" x14ac:dyDescent="0.25">
      <c r="A16" s="33">
        <v>100</v>
      </c>
      <c r="B16" s="512">
        <v>2271</v>
      </c>
      <c r="C16" s="99"/>
      <c r="D16" s="51"/>
      <c r="E16" s="375" t="s">
        <v>410</v>
      </c>
      <c r="F16" s="513"/>
      <c r="G16" s="514">
        <v>400</v>
      </c>
      <c r="H16" s="514">
        <v>2019</v>
      </c>
      <c r="I16" s="515">
        <v>2019</v>
      </c>
      <c r="J16" s="516">
        <f t="shared" si="0"/>
        <v>500</v>
      </c>
      <c r="K16" s="517">
        <v>0</v>
      </c>
      <c r="L16" s="518">
        <v>0</v>
      </c>
      <c r="M16" s="519">
        <f t="shared" si="1"/>
        <v>0</v>
      </c>
      <c r="N16" s="520">
        <v>0</v>
      </c>
      <c r="O16" s="521">
        <v>0</v>
      </c>
      <c r="P16" s="522">
        <v>0</v>
      </c>
      <c r="Q16" s="518">
        <v>0</v>
      </c>
      <c r="R16" s="523">
        <v>500</v>
      </c>
      <c r="S16" s="522">
        <v>0</v>
      </c>
      <c r="T16" s="524">
        <v>0</v>
      </c>
      <c r="U16" s="523">
        <v>0</v>
      </c>
      <c r="V16" s="522">
        <v>0</v>
      </c>
      <c r="W16" s="525">
        <v>0</v>
      </c>
      <c r="X16" s="526">
        <v>0</v>
      </c>
      <c r="Y16" s="522">
        <v>0</v>
      </c>
      <c r="Z16" s="517">
        <v>0</v>
      </c>
      <c r="AA16" s="527">
        <v>0</v>
      </c>
    </row>
    <row r="17" spans="1:43" ht="36" customHeight="1" x14ac:dyDescent="0.25">
      <c r="A17" s="33">
        <v>100</v>
      </c>
      <c r="B17" s="512">
        <v>2223</v>
      </c>
      <c r="C17" s="99"/>
      <c r="D17" s="51"/>
      <c r="E17" s="375" t="s">
        <v>411</v>
      </c>
      <c r="F17" s="513"/>
      <c r="G17" s="514">
        <v>400</v>
      </c>
      <c r="H17" s="514">
        <v>2010</v>
      </c>
      <c r="I17" s="515">
        <v>2018</v>
      </c>
      <c r="J17" s="516">
        <f>K17+L17+M17+R17+S17+T17+U17+V17+W17+X17+Y17+Z17+AA17</f>
        <v>14837</v>
      </c>
      <c r="K17" s="517">
        <v>0</v>
      </c>
      <c r="L17" s="518">
        <v>0</v>
      </c>
      <c r="M17" s="519">
        <f>N17+O17+P17+Q17</f>
        <v>4552</v>
      </c>
      <c r="N17" s="520">
        <v>0</v>
      </c>
      <c r="O17" s="521">
        <f>14837-10285</f>
        <v>4552</v>
      </c>
      <c r="P17" s="522">
        <v>0</v>
      </c>
      <c r="Q17" s="518">
        <v>0</v>
      </c>
      <c r="R17" s="523">
        <v>10285</v>
      </c>
      <c r="S17" s="522">
        <v>0</v>
      </c>
      <c r="T17" s="524">
        <v>0</v>
      </c>
      <c r="U17" s="523">
        <v>0</v>
      </c>
      <c r="V17" s="522">
        <v>0</v>
      </c>
      <c r="W17" s="525">
        <v>0</v>
      </c>
      <c r="X17" s="526">
        <v>0</v>
      </c>
      <c r="Y17" s="522">
        <v>0</v>
      </c>
      <c r="Z17" s="517">
        <v>0</v>
      </c>
      <c r="AA17" s="527">
        <v>0</v>
      </c>
    </row>
    <row r="18" spans="1:43" ht="36" customHeight="1" x14ac:dyDescent="0.25">
      <c r="A18" s="33">
        <v>100</v>
      </c>
      <c r="B18" s="512">
        <v>2271</v>
      </c>
      <c r="C18" s="99"/>
      <c r="D18" s="51"/>
      <c r="E18" s="375" t="s">
        <v>412</v>
      </c>
      <c r="F18" s="513"/>
      <c r="G18" s="514">
        <v>400</v>
      </c>
      <c r="H18" s="514">
        <v>2020</v>
      </c>
      <c r="I18" s="515">
        <v>2021</v>
      </c>
      <c r="J18" s="516">
        <f t="shared" ref="J18:J24" si="2">K18+L18+M18+SUM(R18:AA18)</f>
        <v>1300600</v>
      </c>
      <c r="K18" s="517">
        <v>0</v>
      </c>
      <c r="L18" s="518">
        <v>0</v>
      </c>
      <c r="M18" s="519">
        <f t="shared" ref="M18:M24" si="3">N18+O18+P18+Q18</f>
        <v>0</v>
      </c>
      <c r="N18" s="520">
        <v>0</v>
      </c>
      <c r="O18" s="521">
        <v>0</v>
      </c>
      <c r="P18" s="522">
        <v>0</v>
      </c>
      <c r="Q18" s="518">
        <v>0</v>
      </c>
      <c r="R18" s="523">
        <v>0</v>
      </c>
      <c r="S18" s="522">
        <v>0</v>
      </c>
      <c r="T18" s="524">
        <v>0</v>
      </c>
      <c r="U18" s="523">
        <v>625600</v>
      </c>
      <c r="V18" s="522">
        <v>0</v>
      </c>
      <c r="W18" s="525">
        <v>0</v>
      </c>
      <c r="X18" s="526">
        <v>675000</v>
      </c>
      <c r="Y18" s="522">
        <v>0</v>
      </c>
      <c r="Z18" s="517">
        <v>0</v>
      </c>
      <c r="AA18" s="527">
        <v>0</v>
      </c>
    </row>
    <row r="19" spans="1:43" ht="42" customHeight="1" x14ac:dyDescent="0.25">
      <c r="A19" s="33">
        <v>100</v>
      </c>
      <c r="B19" s="512">
        <v>2271</v>
      </c>
      <c r="C19" s="99"/>
      <c r="D19" s="51"/>
      <c r="E19" s="375" t="s">
        <v>413</v>
      </c>
      <c r="F19" s="513"/>
      <c r="G19" s="514">
        <v>400</v>
      </c>
      <c r="H19" s="514">
        <v>2019</v>
      </c>
      <c r="I19" s="515">
        <v>2021</v>
      </c>
      <c r="J19" s="516">
        <f t="shared" si="2"/>
        <v>202390</v>
      </c>
      <c r="K19" s="517">
        <v>0</v>
      </c>
      <c r="L19" s="518">
        <v>0</v>
      </c>
      <c r="M19" s="519">
        <f t="shared" si="3"/>
        <v>0</v>
      </c>
      <c r="N19" s="520">
        <v>0</v>
      </c>
      <c r="O19" s="521">
        <v>0</v>
      </c>
      <c r="P19" s="522">
        <v>0</v>
      </c>
      <c r="Q19" s="518">
        <v>0</v>
      </c>
      <c r="R19" s="523">
        <v>3900</v>
      </c>
      <c r="S19" s="522">
        <v>0</v>
      </c>
      <c r="T19" s="524">
        <v>0</v>
      </c>
      <c r="U19" s="523">
        <v>25890</v>
      </c>
      <c r="V19" s="522">
        <v>146710</v>
      </c>
      <c r="W19" s="525">
        <v>0</v>
      </c>
      <c r="X19" s="526">
        <v>25890</v>
      </c>
      <c r="Y19" s="522">
        <v>0</v>
      </c>
      <c r="Z19" s="517">
        <v>0</v>
      </c>
      <c r="AA19" s="527">
        <v>0</v>
      </c>
    </row>
    <row r="20" spans="1:43" ht="36" customHeight="1" x14ac:dyDescent="0.25">
      <c r="A20" s="33">
        <v>100</v>
      </c>
      <c r="B20" s="512">
        <v>2271</v>
      </c>
      <c r="C20" s="99"/>
      <c r="D20" s="51"/>
      <c r="E20" s="375" t="s">
        <v>414</v>
      </c>
      <c r="F20" s="513"/>
      <c r="G20" s="514">
        <v>400</v>
      </c>
      <c r="H20" s="514">
        <v>2019</v>
      </c>
      <c r="I20" s="515">
        <v>2022</v>
      </c>
      <c r="J20" s="516">
        <f t="shared" si="2"/>
        <v>50000</v>
      </c>
      <c r="K20" s="517">
        <v>0</v>
      </c>
      <c r="L20" s="518">
        <v>0</v>
      </c>
      <c r="M20" s="519">
        <f t="shared" si="3"/>
        <v>0</v>
      </c>
      <c r="N20" s="520">
        <v>0</v>
      </c>
      <c r="O20" s="521">
        <v>0</v>
      </c>
      <c r="P20" s="522">
        <v>0</v>
      </c>
      <c r="Q20" s="518">
        <v>0</v>
      </c>
      <c r="R20" s="523">
        <v>15000</v>
      </c>
      <c r="S20" s="522">
        <v>0</v>
      </c>
      <c r="T20" s="524">
        <v>0</v>
      </c>
      <c r="U20" s="523">
        <v>15000</v>
      </c>
      <c r="V20" s="522">
        <v>0</v>
      </c>
      <c r="W20" s="525">
        <v>0</v>
      </c>
      <c r="X20" s="526">
        <v>10000</v>
      </c>
      <c r="Y20" s="522">
        <v>0</v>
      </c>
      <c r="Z20" s="517">
        <v>0</v>
      </c>
      <c r="AA20" s="527">
        <v>10000</v>
      </c>
    </row>
    <row r="21" spans="1:43" ht="36" customHeight="1" x14ac:dyDescent="0.25">
      <c r="A21" s="33">
        <v>100</v>
      </c>
      <c r="B21" s="512">
        <v>2271</v>
      </c>
      <c r="C21" s="99"/>
      <c r="D21" s="51"/>
      <c r="E21" s="375" t="s">
        <v>415</v>
      </c>
      <c r="F21" s="513"/>
      <c r="G21" s="514">
        <v>400</v>
      </c>
      <c r="H21" s="514">
        <v>2019</v>
      </c>
      <c r="I21" s="515">
        <v>2022</v>
      </c>
      <c r="J21" s="516">
        <f t="shared" si="2"/>
        <v>500000</v>
      </c>
      <c r="K21" s="517">
        <v>0</v>
      </c>
      <c r="L21" s="518">
        <v>0</v>
      </c>
      <c r="M21" s="519">
        <f t="shared" si="3"/>
        <v>0</v>
      </c>
      <c r="N21" s="520">
        <v>0</v>
      </c>
      <c r="O21" s="521">
        <v>0</v>
      </c>
      <c r="P21" s="522">
        <v>0</v>
      </c>
      <c r="Q21" s="518">
        <v>0</v>
      </c>
      <c r="R21" s="523">
        <v>1000</v>
      </c>
      <c r="S21" s="522">
        <v>0</v>
      </c>
      <c r="T21" s="524">
        <v>0</v>
      </c>
      <c r="U21" s="523">
        <v>2000</v>
      </c>
      <c r="V21" s="522">
        <v>0</v>
      </c>
      <c r="W21" s="525">
        <v>0</v>
      </c>
      <c r="X21" s="526">
        <v>300000</v>
      </c>
      <c r="Y21" s="522">
        <v>0</v>
      </c>
      <c r="Z21" s="517">
        <v>0</v>
      </c>
      <c r="AA21" s="527">
        <v>197000</v>
      </c>
    </row>
    <row r="22" spans="1:43" ht="45" customHeight="1" x14ac:dyDescent="0.25">
      <c r="A22" s="33">
        <v>100</v>
      </c>
      <c r="B22" s="512">
        <v>2271</v>
      </c>
      <c r="C22" s="99"/>
      <c r="D22" s="51"/>
      <c r="E22" s="375" t="s">
        <v>416</v>
      </c>
      <c r="F22" s="513"/>
      <c r="G22" s="514">
        <v>400</v>
      </c>
      <c r="H22" s="514">
        <v>2019</v>
      </c>
      <c r="I22" s="515">
        <v>2020</v>
      </c>
      <c r="J22" s="516">
        <f t="shared" si="2"/>
        <v>50000</v>
      </c>
      <c r="K22" s="517">
        <v>0</v>
      </c>
      <c r="L22" s="518">
        <v>0</v>
      </c>
      <c r="M22" s="519">
        <f t="shared" si="3"/>
        <v>0</v>
      </c>
      <c r="N22" s="520">
        <v>0</v>
      </c>
      <c r="O22" s="521">
        <v>0</v>
      </c>
      <c r="P22" s="522">
        <v>0</v>
      </c>
      <c r="Q22" s="518">
        <v>0</v>
      </c>
      <c r="R22" s="523">
        <v>25000</v>
      </c>
      <c r="S22" s="522">
        <v>0</v>
      </c>
      <c r="T22" s="524">
        <v>0</v>
      </c>
      <c r="U22" s="523">
        <v>25000</v>
      </c>
      <c r="V22" s="522">
        <v>0</v>
      </c>
      <c r="W22" s="525">
        <v>0</v>
      </c>
      <c r="X22" s="526">
        <v>0</v>
      </c>
      <c r="Y22" s="522">
        <v>0</v>
      </c>
      <c r="Z22" s="517">
        <v>0</v>
      </c>
      <c r="AA22" s="527">
        <v>0</v>
      </c>
    </row>
    <row r="23" spans="1:43" ht="45" customHeight="1" x14ac:dyDescent="0.25">
      <c r="A23" s="33">
        <v>100</v>
      </c>
      <c r="B23" s="512">
        <v>2271</v>
      </c>
      <c r="C23" s="99"/>
      <c r="D23" s="51"/>
      <c r="E23" s="375" t="s">
        <v>417</v>
      </c>
      <c r="F23" s="513"/>
      <c r="G23" s="514">
        <v>400</v>
      </c>
      <c r="H23" s="514">
        <v>2019</v>
      </c>
      <c r="I23" s="515">
        <v>2020</v>
      </c>
      <c r="J23" s="516">
        <f t="shared" si="2"/>
        <v>30000</v>
      </c>
      <c r="K23" s="517">
        <v>0</v>
      </c>
      <c r="L23" s="518">
        <v>0</v>
      </c>
      <c r="M23" s="519">
        <f t="shared" si="3"/>
        <v>0</v>
      </c>
      <c r="N23" s="520">
        <v>0</v>
      </c>
      <c r="O23" s="521">
        <v>0</v>
      </c>
      <c r="P23" s="522">
        <v>0</v>
      </c>
      <c r="Q23" s="518">
        <v>0</v>
      </c>
      <c r="R23" s="523">
        <v>15000</v>
      </c>
      <c r="S23" s="522">
        <v>0</v>
      </c>
      <c r="T23" s="524">
        <v>0</v>
      </c>
      <c r="U23" s="523">
        <v>15000</v>
      </c>
      <c r="V23" s="522">
        <v>0</v>
      </c>
      <c r="W23" s="525">
        <v>0</v>
      </c>
      <c r="X23" s="526">
        <v>0</v>
      </c>
      <c r="Y23" s="522">
        <v>0</v>
      </c>
      <c r="Z23" s="517">
        <v>0</v>
      </c>
      <c r="AA23" s="527">
        <v>0</v>
      </c>
    </row>
    <row r="24" spans="1:43" ht="36" customHeight="1" thickBot="1" x14ac:dyDescent="0.3">
      <c r="A24" s="33">
        <v>100</v>
      </c>
      <c r="B24" s="512">
        <v>2271</v>
      </c>
      <c r="C24" s="99"/>
      <c r="D24" s="995"/>
      <c r="E24" s="996" t="s">
        <v>418</v>
      </c>
      <c r="F24" s="997"/>
      <c r="G24" s="218">
        <v>400</v>
      </c>
      <c r="H24" s="218">
        <v>2019</v>
      </c>
      <c r="I24" s="998">
        <v>2022</v>
      </c>
      <c r="J24" s="100">
        <f t="shared" si="2"/>
        <v>40000</v>
      </c>
      <c r="K24" s="221">
        <v>0</v>
      </c>
      <c r="L24" s="529">
        <v>0</v>
      </c>
      <c r="M24" s="567">
        <f t="shared" si="3"/>
        <v>0</v>
      </c>
      <c r="N24" s="618">
        <v>0</v>
      </c>
      <c r="O24" s="619">
        <v>0</v>
      </c>
      <c r="P24" s="620">
        <v>0</v>
      </c>
      <c r="Q24" s="529">
        <v>0</v>
      </c>
      <c r="R24" s="622">
        <v>500</v>
      </c>
      <c r="S24" s="620">
        <v>0</v>
      </c>
      <c r="T24" s="528">
        <v>0</v>
      </c>
      <c r="U24" s="622">
        <v>10000</v>
      </c>
      <c r="V24" s="620">
        <v>0</v>
      </c>
      <c r="W24" s="621">
        <v>0</v>
      </c>
      <c r="X24" s="623">
        <v>20000</v>
      </c>
      <c r="Y24" s="620">
        <v>0</v>
      </c>
      <c r="Z24" s="221">
        <v>0</v>
      </c>
      <c r="AA24" s="624">
        <v>9500</v>
      </c>
    </row>
    <row r="25" spans="1:43" ht="18.75" thickBot="1" x14ac:dyDescent="0.3">
      <c r="E25" s="1354" t="s">
        <v>44</v>
      </c>
      <c r="F25" s="1354"/>
      <c r="G25" s="1354"/>
      <c r="H25" s="1354"/>
      <c r="I25" s="1354"/>
      <c r="J25" s="1354"/>
      <c r="K25" s="1354"/>
      <c r="L25" s="1354"/>
      <c r="M25" s="564">
        <f>SUM(M10:M24)</f>
        <v>269555</v>
      </c>
      <c r="N25" s="564">
        <f t="shared" ref="N25:AA25" si="4">SUM(N10:N24)</f>
        <v>0</v>
      </c>
      <c r="O25" s="564">
        <f t="shared" si="4"/>
        <v>77964</v>
      </c>
      <c r="P25" s="564">
        <f t="shared" si="4"/>
        <v>191591</v>
      </c>
      <c r="Q25" s="564">
        <f t="shared" si="4"/>
        <v>0</v>
      </c>
      <c r="R25" s="564">
        <f t="shared" si="4"/>
        <v>157047</v>
      </c>
      <c r="S25" s="564">
        <f t="shared" si="4"/>
        <v>38424</v>
      </c>
      <c r="T25" s="564">
        <f t="shared" si="4"/>
        <v>0</v>
      </c>
      <c r="U25" s="564">
        <f t="shared" si="4"/>
        <v>772310</v>
      </c>
      <c r="V25" s="564">
        <f t="shared" si="4"/>
        <v>163710</v>
      </c>
      <c r="W25" s="564">
        <f t="shared" si="4"/>
        <v>0</v>
      </c>
      <c r="X25" s="564">
        <f t="shared" si="4"/>
        <v>1085146</v>
      </c>
      <c r="Y25" s="564">
        <f t="shared" si="4"/>
        <v>19741</v>
      </c>
      <c r="Z25" s="564">
        <f t="shared" si="4"/>
        <v>0</v>
      </c>
      <c r="AA25" s="564">
        <f t="shared" si="4"/>
        <v>216500</v>
      </c>
    </row>
    <row r="28" spans="1:43" ht="13.5" thickBot="1" x14ac:dyDescent="0.25"/>
    <row r="29" spans="1:43" s="189" customFormat="1" ht="34.5" customHeight="1" thickBot="1" x14ac:dyDescent="0.3">
      <c r="A29" s="52">
        <v>121</v>
      </c>
      <c r="B29" s="65">
        <v>5512</v>
      </c>
      <c r="C29" s="230">
        <v>6123</v>
      </c>
      <c r="D29" s="240"/>
      <c r="E29" s="105" t="s">
        <v>420</v>
      </c>
      <c r="F29" s="106"/>
      <c r="G29" s="241">
        <v>400</v>
      </c>
      <c r="H29" s="241">
        <v>2017</v>
      </c>
      <c r="I29" s="242">
        <v>2018</v>
      </c>
      <c r="J29" s="243">
        <f>K29+L29+M29+SUM(R29:AA29)</f>
        <v>13300</v>
      </c>
      <c r="K29" s="111">
        <v>0</v>
      </c>
      <c r="L29" s="110">
        <v>0</v>
      </c>
      <c r="M29" s="36">
        <f>N29+O29+P29+Q29</f>
        <v>13300</v>
      </c>
      <c r="N29" s="37">
        <v>13300</v>
      </c>
      <c r="O29" s="109">
        <v>0</v>
      </c>
      <c r="P29" s="111">
        <v>0</v>
      </c>
      <c r="Q29" s="110">
        <v>0</v>
      </c>
      <c r="R29" s="38">
        <v>0</v>
      </c>
      <c r="S29" s="111">
        <v>0</v>
      </c>
      <c r="T29" s="112">
        <v>0</v>
      </c>
      <c r="U29" s="39">
        <v>0</v>
      </c>
      <c r="V29" s="111">
        <v>0</v>
      </c>
      <c r="W29" s="110">
        <v>0</v>
      </c>
      <c r="X29" s="38">
        <v>0</v>
      </c>
      <c r="Y29" s="111">
        <v>0</v>
      </c>
      <c r="Z29" s="112">
        <v>0</v>
      </c>
      <c r="AA29" s="113">
        <v>0</v>
      </c>
      <c r="AB29" s="231"/>
      <c r="AC29" s="231"/>
      <c r="AD29" s="231"/>
      <c r="AE29" s="231"/>
      <c r="AF29" s="231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</row>
    <row r="30" spans="1:43" ht="20.25" customHeight="1" thickBot="1" x14ac:dyDescent="0.3">
      <c r="E30" s="1355" t="s">
        <v>419</v>
      </c>
      <c r="F30" s="1354"/>
      <c r="G30" s="1354"/>
      <c r="H30" s="1354"/>
      <c r="I30" s="1354"/>
      <c r="J30" s="1354"/>
      <c r="K30" s="1354"/>
      <c r="L30" s="1354"/>
      <c r="M30" s="40">
        <f>SUM(M29)</f>
        <v>13300</v>
      </c>
      <c r="N30" s="40">
        <f t="shared" ref="N30:AA30" si="5">SUM(N29)</f>
        <v>13300</v>
      </c>
      <c r="O30" s="40">
        <f t="shared" si="5"/>
        <v>0</v>
      </c>
      <c r="P30" s="40">
        <f t="shared" si="5"/>
        <v>0</v>
      </c>
      <c r="Q30" s="40">
        <f t="shared" si="5"/>
        <v>0</v>
      </c>
      <c r="R30" s="40">
        <f t="shared" si="5"/>
        <v>0</v>
      </c>
      <c r="S30" s="40">
        <f t="shared" si="5"/>
        <v>0</v>
      </c>
      <c r="T30" s="40">
        <f t="shared" si="5"/>
        <v>0</v>
      </c>
      <c r="U30" s="40">
        <f t="shared" si="5"/>
        <v>0</v>
      </c>
      <c r="V30" s="40">
        <f t="shared" si="5"/>
        <v>0</v>
      </c>
      <c r="W30" s="40">
        <f t="shared" si="5"/>
        <v>0</v>
      </c>
      <c r="X30" s="40">
        <f t="shared" si="5"/>
        <v>0</v>
      </c>
      <c r="Y30" s="40">
        <f t="shared" si="5"/>
        <v>0</v>
      </c>
      <c r="Z30" s="40">
        <f t="shared" si="5"/>
        <v>0</v>
      </c>
      <c r="AA30" s="40">
        <f t="shared" si="5"/>
        <v>0</v>
      </c>
    </row>
    <row r="33" spans="1:43" ht="13.5" thickBot="1" x14ac:dyDescent="0.25"/>
    <row r="34" spans="1:43" s="189" customFormat="1" ht="34.5" customHeight="1" thickBot="1" x14ac:dyDescent="0.3">
      <c r="A34" s="52">
        <v>130</v>
      </c>
      <c r="B34" s="65">
        <v>6171</v>
      </c>
      <c r="C34" s="230"/>
      <c r="D34" s="240"/>
      <c r="E34" s="105" t="s">
        <v>42</v>
      </c>
      <c r="F34" s="106" t="s">
        <v>28</v>
      </c>
      <c r="G34" s="241">
        <v>400</v>
      </c>
      <c r="H34" s="241">
        <v>2017</v>
      </c>
      <c r="I34" s="242">
        <v>2020</v>
      </c>
      <c r="J34" s="243">
        <f t="shared" ref="J34" si="6">K34+L34+M34+SUM(R34:AA34)</f>
        <v>30579</v>
      </c>
      <c r="K34" s="111">
        <v>0</v>
      </c>
      <c r="L34" s="110">
        <v>0</v>
      </c>
      <c r="M34" s="36">
        <f t="shared" ref="M34" si="7">SUM(N34:Q34)</f>
        <v>30579</v>
      </c>
      <c r="N34" s="37">
        <v>3761</v>
      </c>
      <c r="O34" s="109">
        <f>25938+880</f>
        <v>26818</v>
      </c>
      <c r="P34" s="111">
        <v>0</v>
      </c>
      <c r="Q34" s="110">
        <v>0</v>
      </c>
      <c r="R34" s="38">
        <v>0</v>
      </c>
      <c r="S34" s="111">
        <v>0</v>
      </c>
      <c r="T34" s="112">
        <v>0</v>
      </c>
      <c r="U34" s="39">
        <v>0</v>
      </c>
      <c r="V34" s="111">
        <v>0</v>
      </c>
      <c r="W34" s="110">
        <v>0</v>
      </c>
      <c r="X34" s="38">
        <v>0</v>
      </c>
      <c r="Y34" s="111">
        <v>0</v>
      </c>
      <c r="Z34" s="112">
        <v>0</v>
      </c>
      <c r="AA34" s="113">
        <v>0</v>
      </c>
      <c r="AB34" s="231"/>
      <c r="AC34" s="231"/>
      <c r="AD34" s="231"/>
      <c r="AE34" s="231"/>
      <c r="AF34" s="231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</row>
    <row r="35" spans="1:43" ht="20.25" customHeight="1" thickBot="1" x14ac:dyDescent="0.3">
      <c r="E35" s="1355" t="s">
        <v>45</v>
      </c>
      <c r="F35" s="1354"/>
      <c r="G35" s="1354"/>
      <c r="H35" s="1354"/>
      <c r="I35" s="1354"/>
      <c r="J35" s="1354"/>
      <c r="K35" s="1354"/>
      <c r="L35" s="1354"/>
      <c r="M35" s="40">
        <f>SUM(M34)</f>
        <v>30579</v>
      </c>
      <c r="N35" s="40">
        <f t="shared" ref="N35:AA35" si="8">SUM(N34)</f>
        <v>3761</v>
      </c>
      <c r="O35" s="40">
        <f t="shared" si="8"/>
        <v>26818</v>
      </c>
      <c r="P35" s="40">
        <f t="shared" si="8"/>
        <v>0</v>
      </c>
      <c r="Q35" s="40">
        <f t="shared" si="8"/>
        <v>0</v>
      </c>
      <c r="R35" s="40">
        <f t="shared" si="8"/>
        <v>0</v>
      </c>
      <c r="S35" s="40">
        <f t="shared" si="8"/>
        <v>0</v>
      </c>
      <c r="T35" s="40">
        <f t="shared" si="8"/>
        <v>0</v>
      </c>
      <c r="U35" s="40">
        <f t="shared" si="8"/>
        <v>0</v>
      </c>
      <c r="V35" s="40">
        <f t="shared" si="8"/>
        <v>0</v>
      </c>
      <c r="W35" s="40">
        <f t="shared" si="8"/>
        <v>0</v>
      </c>
      <c r="X35" s="40">
        <f t="shared" si="8"/>
        <v>0</v>
      </c>
      <c r="Y35" s="40">
        <f t="shared" si="8"/>
        <v>0</v>
      </c>
      <c r="Z35" s="40">
        <f t="shared" si="8"/>
        <v>0</v>
      </c>
      <c r="AA35" s="40">
        <f t="shared" si="8"/>
        <v>0</v>
      </c>
    </row>
    <row r="38" spans="1:43" ht="13.5" thickBot="1" x14ac:dyDescent="0.25"/>
    <row r="39" spans="1:43" s="189" customFormat="1" ht="33" customHeight="1" thickBot="1" x14ac:dyDescent="0.3">
      <c r="A39" s="52">
        <v>133</v>
      </c>
      <c r="B39" s="65">
        <v>6171</v>
      </c>
      <c r="C39" s="230"/>
      <c r="D39" s="240"/>
      <c r="E39" s="105" t="s">
        <v>43</v>
      </c>
      <c r="F39" s="106" t="s">
        <v>28</v>
      </c>
      <c r="G39" s="241">
        <v>400</v>
      </c>
      <c r="H39" s="241">
        <v>2017</v>
      </c>
      <c r="I39" s="242">
        <v>2018</v>
      </c>
      <c r="J39" s="243">
        <f t="shared" ref="J39" si="9">K39+L39+M39+SUM(R39:AA39)</f>
        <v>58700</v>
      </c>
      <c r="K39" s="111">
        <v>0</v>
      </c>
      <c r="L39" s="110">
        <v>0</v>
      </c>
      <c r="M39" s="36">
        <f t="shared" ref="M39" si="10">SUM(N39:Q39)</f>
        <v>20100</v>
      </c>
      <c r="N39" s="37">
        <v>0</v>
      </c>
      <c r="O39" s="109">
        <v>20100</v>
      </c>
      <c r="P39" s="111">
        <v>0</v>
      </c>
      <c r="Q39" s="110">
        <v>0</v>
      </c>
      <c r="R39" s="38">
        <v>29200</v>
      </c>
      <c r="S39" s="111">
        <v>0</v>
      </c>
      <c r="T39" s="112">
        <v>0</v>
      </c>
      <c r="U39" s="39">
        <v>4700</v>
      </c>
      <c r="V39" s="111">
        <v>0</v>
      </c>
      <c r="W39" s="110">
        <v>0</v>
      </c>
      <c r="X39" s="38">
        <v>4700</v>
      </c>
      <c r="Y39" s="111">
        <v>0</v>
      </c>
      <c r="Z39" s="112">
        <v>0</v>
      </c>
      <c r="AA39" s="113">
        <v>0</v>
      </c>
      <c r="AB39" s="231"/>
      <c r="AC39" s="231"/>
      <c r="AD39" s="231"/>
      <c r="AE39" s="231"/>
      <c r="AF39" s="231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</row>
    <row r="40" spans="1:43" ht="18.75" thickBot="1" x14ac:dyDescent="0.3">
      <c r="E40" s="1355" t="s">
        <v>46</v>
      </c>
      <c r="F40" s="1354"/>
      <c r="G40" s="1354"/>
      <c r="H40" s="1354"/>
      <c r="I40" s="1354"/>
      <c r="J40" s="1354"/>
      <c r="K40" s="1354"/>
      <c r="L40" s="1354"/>
      <c r="M40" s="40">
        <f>SUM(M39)</f>
        <v>20100</v>
      </c>
      <c r="N40" s="40">
        <f t="shared" ref="N40:AA40" si="11">SUM(N39)</f>
        <v>0</v>
      </c>
      <c r="O40" s="40">
        <f t="shared" si="11"/>
        <v>20100</v>
      </c>
      <c r="P40" s="40">
        <f t="shared" si="11"/>
        <v>0</v>
      </c>
      <c r="Q40" s="40">
        <f t="shared" si="11"/>
        <v>0</v>
      </c>
      <c r="R40" s="40">
        <f t="shared" si="11"/>
        <v>29200</v>
      </c>
      <c r="S40" s="40">
        <f t="shared" si="11"/>
        <v>0</v>
      </c>
      <c r="T40" s="40">
        <f t="shared" si="11"/>
        <v>0</v>
      </c>
      <c r="U40" s="40">
        <f t="shared" si="11"/>
        <v>4700</v>
      </c>
      <c r="V40" s="40">
        <f t="shared" si="11"/>
        <v>0</v>
      </c>
      <c r="W40" s="40">
        <f t="shared" si="11"/>
        <v>0</v>
      </c>
      <c r="X40" s="40">
        <f t="shared" si="11"/>
        <v>4700</v>
      </c>
      <c r="Y40" s="40">
        <f t="shared" si="11"/>
        <v>0</v>
      </c>
      <c r="Z40" s="40">
        <f t="shared" si="11"/>
        <v>0</v>
      </c>
      <c r="AA40" s="40">
        <f t="shared" si="11"/>
        <v>0</v>
      </c>
    </row>
    <row r="43" spans="1:43" ht="13.5" thickBot="1" x14ac:dyDescent="0.25"/>
    <row r="44" spans="1:43" s="189" customFormat="1" ht="34.5" customHeight="1" thickBot="1" x14ac:dyDescent="0.3">
      <c r="A44" s="52">
        <v>136</v>
      </c>
      <c r="B44" s="65">
        <v>6171</v>
      </c>
      <c r="C44" s="230"/>
      <c r="D44" s="240"/>
      <c r="E44" s="105" t="s">
        <v>55</v>
      </c>
      <c r="F44" s="106" t="s">
        <v>28</v>
      </c>
      <c r="G44" s="241">
        <v>400</v>
      </c>
      <c r="H44" s="241">
        <v>2017</v>
      </c>
      <c r="I44" s="242">
        <v>2020</v>
      </c>
      <c r="J44" s="243">
        <f t="shared" ref="J44" si="12">K44+L44+M44+SUM(R44:AA44)</f>
        <v>115250</v>
      </c>
      <c r="K44" s="111">
        <v>0</v>
      </c>
      <c r="L44" s="110">
        <v>0</v>
      </c>
      <c r="M44" s="36">
        <f t="shared" ref="M44" si="13">SUM(N44:Q44)</f>
        <v>10800</v>
      </c>
      <c r="N44" s="37">
        <v>0</v>
      </c>
      <c r="O44" s="109">
        <f>14000-3200</f>
        <v>10800</v>
      </c>
      <c r="P44" s="111">
        <v>0</v>
      </c>
      <c r="Q44" s="110">
        <v>0</v>
      </c>
      <c r="R44" s="38">
        <f>29600+3200+9750</f>
        <v>42550</v>
      </c>
      <c r="S44" s="111">
        <v>0</v>
      </c>
      <c r="T44" s="112">
        <v>0</v>
      </c>
      <c r="U44" s="39">
        <v>22300</v>
      </c>
      <c r="V44" s="111">
        <v>0</v>
      </c>
      <c r="W44" s="110">
        <v>0</v>
      </c>
      <c r="X44" s="38">
        <v>21000</v>
      </c>
      <c r="Y44" s="111">
        <v>0</v>
      </c>
      <c r="Z44" s="112">
        <v>0</v>
      </c>
      <c r="AA44" s="113">
        <v>18600</v>
      </c>
      <c r="AB44" s="231"/>
      <c r="AC44" s="231"/>
      <c r="AD44" s="231"/>
      <c r="AE44" s="231"/>
      <c r="AF44" s="231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</row>
    <row r="45" spans="1:43" ht="20.25" customHeight="1" thickBot="1" x14ac:dyDescent="0.3">
      <c r="E45" s="1355" t="s">
        <v>56</v>
      </c>
      <c r="F45" s="1354"/>
      <c r="G45" s="1354"/>
      <c r="H45" s="1354"/>
      <c r="I45" s="1354"/>
      <c r="J45" s="1354"/>
      <c r="K45" s="1354"/>
      <c r="L45" s="1354"/>
      <c r="M45" s="40">
        <f>SUM(M44)</f>
        <v>10800</v>
      </c>
      <c r="N45" s="40">
        <f t="shared" ref="N45:AA45" si="14">SUM(N44)</f>
        <v>0</v>
      </c>
      <c r="O45" s="40">
        <f t="shared" si="14"/>
        <v>10800</v>
      </c>
      <c r="P45" s="40">
        <f t="shared" si="14"/>
        <v>0</v>
      </c>
      <c r="Q45" s="40">
        <f t="shared" si="14"/>
        <v>0</v>
      </c>
      <c r="R45" s="40">
        <f t="shared" si="14"/>
        <v>42550</v>
      </c>
      <c r="S45" s="40">
        <f t="shared" si="14"/>
        <v>0</v>
      </c>
      <c r="T45" s="40">
        <f t="shared" si="14"/>
        <v>0</v>
      </c>
      <c r="U45" s="40">
        <f t="shared" si="14"/>
        <v>22300</v>
      </c>
      <c r="V45" s="40">
        <f t="shared" si="14"/>
        <v>0</v>
      </c>
      <c r="W45" s="40">
        <f t="shared" si="14"/>
        <v>0</v>
      </c>
      <c r="X45" s="40">
        <f t="shared" si="14"/>
        <v>21000</v>
      </c>
      <c r="Y45" s="40">
        <f t="shared" si="14"/>
        <v>0</v>
      </c>
      <c r="Z45" s="40">
        <f t="shared" si="14"/>
        <v>0</v>
      </c>
      <c r="AA45" s="40">
        <f t="shared" si="14"/>
        <v>18600</v>
      </c>
    </row>
    <row r="47" spans="1:43" ht="13.5" thickBot="1" x14ac:dyDescent="0.25"/>
    <row r="48" spans="1:43" s="224" customFormat="1" ht="35.25" customHeight="1" x14ac:dyDescent="0.25">
      <c r="A48" s="52">
        <v>137</v>
      </c>
      <c r="B48" s="65">
        <v>3639</v>
      </c>
      <c r="C48" s="75">
        <v>6130</v>
      </c>
      <c r="D48" s="1136">
        <v>8323</v>
      </c>
      <c r="E48" s="244" t="s">
        <v>39</v>
      </c>
      <c r="F48" s="146"/>
      <c r="G48" s="147">
        <v>400</v>
      </c>
      <c r="H48" s="147">
        <v>2017</v>
      </c>
      <c r="I48" s="148">
        <v>2019</v>
      </c>
      <c r="J48" s="223">
        <f>K48+L48+M48+SUM(R48:AA48)</f>
        <v>279000</v>
      </c>
      <c r="K48" s="999">
        <v>0</v>
      </c>
      <c r="L48" s="192">
        <v>0</v>
      </c>
      <c r="M48" s="67">
        <f t="shared" ref="M48:M49" si="15">SUM(N48:Q48)</f>
        <v>255000</v>
      </c>
      <c r="N48" s="96">
        <v>250000</v>
      </c>
      <c r="O48" s="191">
        <v>5000</v>
      </c>
      <c r="P48" s="193">
        <v>0</v>
      </c>
      <c r="Q48" s="192">
        <v>0</v>
      </c>
      <c r="R48" s="97">
        <v>24000</v>
      </c>
      <c r="S48" s="193">
        <v>0</v>
      </c>
      <c r="T48" s="194">
        <v>0</v>
      </c>
      <c r="U48" s="98">
        <v>0</v>
      </c>
      <c r="V48" s="193">
        <v>0</v>
      </c>
      <c r="W48" s="192">
        <v>0</v>
      </c>
      <c r="X48" s="97">
        <v>0</v>
      </c>
      <c r="Y48" s="193">
        <v>0</v>
      </c>
      <c r="Z48" s="194">
        <v>0</v>
      </c>
      <c r="AA48" s="66">
        <v>0</v>
      </c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</row>
    <row r="49" spans="1:121" s="159" customFormat="1" ht="32.25" customHeight="1" thickBot="1" x14ac:dyDescent="0.3">
      <c r="A49" s="52">
        <v>137</v>
      </c>
      <c r="B49" s="65">
        <v>3639</v>
      </c>
      <c r="C49" s="75"/>
      <c r="D49" s="1137">
        <v>8323</v>
      </c>
      <c r="E49" s="245" t="s">
        <v>40</v>
      </c>
      <c r="F49" s="136"/>
      <c r="G49" s="137">
        <v>400</v>
      </c>
      <c r="H49" s="137">
        <v>2017</v>
      </c>
      <c r="I49" s="138">
        <v>2018</v>
      </c>
      <c r="J49" s="232">
        <f>K49+L49+M49+SUM(R49:AA49)</f>
        <v>21000</v>
      </c>
      <c r="K49" s="1000">
        <v>0</v>
      </c>
      <c r="L49" s="1001">
        <v>0</v>
      </c>
      <c r="M49" s="54">
        <f t="shared" si="15"/>
        <v>5000</v>
      </c>
      <c r="N49" s="89">
        <v>0</v>
      </c>
      <c r="O49" s="225">
        <v>5000</v>
      </c>
      <c r="P49" s="90">
        <v>0</v>
      </c>
      <c r="Q49" s="88">
        <v>0</v>
      </c>
      <c r="R49" s="91">
        <v>16000</v>
      </c>
      <c r="S49" s="90">
        <v>0</v>
      </c>
      <c r="T49" s="92">
        <v>0</v>
      </c>
      <c r="U49" s="93">
        <v>0</v>
      </c>
      <c r="V49" s="90">
        <v>0</v>
      </c>
      <c r="W49" s="88">
        <v>0</v>
      </c>
      <c r="X49" s="91">
        <v>0</v>
      </c>
      <c r="Y49" s="90">
        <v>0</v>
      </c>
      <c r="Z49" s="92">
        <v>0</v>
      </c>
      <c r="AA49" s="53">
        <v>0</v>
      </c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</row>
    <row r="50" spans="1:121" ht="18.75" thickBot="1" x14ac:dyDescent="0.3">
      <c r="D50" s="1138"/>
      <c r="E50" s="1355" t="s">
        <v>47</v>
      </c>
      <c r="F50" s="1354"/>
      <c r="G50" s="1354"/>
      <c r="H50" s="1354"/>
      <c r="I50" s="1354"/>
      <c r="J50" s="1354"/>
      <c r="K50" s="1354"/>
      <c r="L50" s="1354"/>
      <c r="M50" s="40">
        <f>SUM(M48:M49)</f>
        <v>260000</v>
      </c>
      <c r="N50" s="40">
        <f t="shared" ref="N50:AA50" si="16">SUM(N48:N49)</f>
        <v>250000</v>
      </c>
      <c r="O50" s="40">
        <f t="shared" si="16"/>
        <v>10000</v>
      </c>
      <c r="P50" s="40">
        <f t="shared" si="16"/>
        <v>0</v>
      </c>
      <c r="Q50" s="40">
        <f t="shared" si="16"/>
        <v>0</v>
      </c>
      <c r="R50" s="40">
        <f t="shared" si="16"/>
        <v>40000</v>
      </c>
      <c r="S50" s="40">
        <f t="shared" si="16"/>
        <v>0</v>
      </c>
      <c r="T50" s="40">
        <f t="shared" si="16"/>
        <v>0</v>
      </c>
      <c r="U50" s="40">
        <f t="shared" si="16"/>
        <v>0</v>
      </c>
      <c r="V50" s="40">
        <f t="shared" si="16"/>
        <v>0</v>
      </c>
      <c r="W50" s="40">
        <f t="shared" si="16"/>
        <v>0</v>
      </c>
      <c r="X50" s="40">
        <f t="shared" si="16"/>
        <v>0</v>
      </c>
      <c r="Y50" s="40">
        <f t="shared" si="16"/>
        <v>0</v>
      </c>
      <c r="Z50" s="40">
        <f t="shared" si="16"/>
        <v>0</v>
      </c>
      <c r="AA50" s="40">
        <f t="shared" si="16"/>
        <v>0</v>
      </c>
    </row>
    <row r="51" spans="1:121" x14ac:dyDescent="0.2">
      <c r="D51" s="1138"/>
    </row>
    <row r="52" spans="1:121" x14ac:dyDescent="0.2">
      <c r="D52" s="1138"/>
    </row>
    <row r="53" spans="1:121" ht="13.5" thickBot="1" x14ac:dyDescent="0.25">
      <c r="D53" s="1138"/>
    </row>
    <row r="54" spans="1:121" s="189" customFormat="1" ht="62.25" customHeight="1" thickBot="1" x14ac:dyDescent="0.3">
      <c r="A54" s="52">
        <v>140</v>
      </c>
      <c r="B54" s="65">
        <v>3233</v>
      </c>
      <c r="C54" s="230"/>
      <c r="D54" s="1139">
        <v>1050</v>
      </c>
      <c r="E54" s="139" t="s">
        <v>422</v>
      </c>
      <c r="F54" s="106"/>
      <c r="G54" s="241">
        <v>400</v>
      </c>
      <c r="H54" s="241">
        <v>2018</v>
      </c>
      <c r="I54" s="242">
        <v>2018</v>
      </c>
      <c r="J54" s="243">
        <f>K54+L54+M54+SUM(R54:AA54)</f>
        <v>13</v>
      </c>
      <c r="K54" s="111">
        <v>0</v>
      </c>
      <c r="L54" s="110">
        <v>0</v>
      </c>
      <c r="M54" s="36">
        <f>N54+O54+P54+Q54</f>
        <v>13</v>
      </c>
      <c r="N54" s="37">
        <v>0</v>
      </c>
      <c r="O54" s="109">
        <v>13</v>
      </c>
      <c r="P54" s="111">
        <v>0</v>
      </c>
      <c r="Q54" s="1167">
        <v>0</v>
      </c>
      <c r="R54" s="38">
        <v>0</v>
      </c>
      <c r="S54" s="111">
        <v>0</v>
      </c>
      <c r="T54" s="112">
        <v>0</v>
      </c>
      <c r="U54" s="39">
        <v>0</v>
      </c>
      <c r="V54" s="111">
        <v>0</v>
      </c>
      <c r="W54" s="110">
        <v>0</v>
      </c>
      <c r="X54" s="38">
        <v>0</v>
      </c>
      <c r="Y54" s="111">
        <v>0</v>
      </c>
      <c r="Z54" s="112">
        <v>0</v>
      </c>
      <c r="AA54" s="113">
        <v>0</v>
      </c>
      <c r="AB54" s="231"/>
      <c r="AC54" s="231"/>
      <c r="AD54" s="231"/>
      <c r="AE54" s="231"/>
      <c r="AF54" s="231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</row>
    <row r="55" spans="1:121" ht="20.25" customHeight="1" thickBot="1" x14ac:dyDescent="0.3">
      <c r="E55" s="1355" t="s">
        <v>421</v>
      </c>
      <c r="F55" s="1354"/>
      <c r="G55" s="1354"/>
      <c r="H55" s="1354"/>
      <c r="I55" s="1354"/>
      <c r="J55" s="1354"/>
      <c r="K55" s="1354"/>
      <c r="L55" s="1354"/>
      <c r="M55" s="40">
        <f>SUM(M54)</f>
        <v>13</v>
      </c>
      <c r="N55" s="40">
        <f t="shared" ref="N55:AA55" si="17">SUM(N54)</f>
        <v>0</v>
      </c>
      <c r="O55" s="40">
        <f t="shared" si="17"/>
        <v>13</v>
      </c>
      <c r="P55" s="40">
        <f t="shared" si="17"/>
        <v>0</v>
      </c>
      <c r="Q55" s="40">
        <f t="shared" si="17"/>
        <v>0</v>
      </c>
      <c r="R55" s="40">
        <f t="shared" si="17"/>
        <v>0</v>
      </c>
      <c r="S55" s="40">
        <f t="shared" si="17"/>
        <v>0</v>
      </c>
      <c r="T55" s="40">
        <f t="shared" si="17"/>
        <v>0</v>
      </c>
      <c r="U55" s="40">
        <f t="shared" si="17"/>
        <v>0</v>
      </c>
      <c r="V55" s="40">
        <f t="shared" si="17"/>
        <v>0</v>
      </c>
      <c r="W55" s="40">
        <f t="shared" si="17"/>
        <v>0</v>
      </c>
      <c r="X55" s="40">
        <f t="shared" si="17"/>
        <v>0</v>
      </c>
      <c r="Y55" s="40">
        <f t="shared" si="17"/>
        <v>0</v>
      </c>
      <c r="Z55" s="40">
        <f t="shared" si="17"/>
        <v>0</v>
      </c>
      <c r="AA55" s="40">
        <f t="shared" si="17"/>
        <v>0</v>
      </c>
    </row>
    <row r="58" spans="1:121" ht="13.5" thickBot="1" x14ac:dyDescent="0.25"/>
    <row r="59" spans="1:121" s="56" customFormat="1" ht="33" customHeight="1" x14ac:dyDescent="0.25">
      <c r="A59" s="95">
        <v>160</v>
      </c>
      <c r="B59" s="115">
        <v>3326</v>
      </c>
      <c r="C59" s="116"/>
      <c r="D59" s="1117"/>
      <c r="E59" s="1118" t="s">
        <v>533</v>
      </c>
      <c r="F59" s="1101" t="s">
        <v>69</v>
      </c>
      <c r="G59" s="646" t="s">
        <v>69</v>
      </c>
      <c r="H59" s="646">
        <v>2018</v>
      </c>
      <c r="I59" s="1102">
        <v>2018</v>
      </c>
      <c r="J59" s="648">
        <f t="shared" ref="J59" si="18">K59+L59+M59+SUM(R59:AA59)</f>
        <v>240</v>
      </c>
      <c r="K59" s="1103">
        <v>0</v>
      </c>
      <c r="L59" s="1104">
        <v>0</v>
      </c>
      <c r="M59" s="651">
        <f t="shared" ref="M59" si="19">N59+O59+P59+Q59</f>
        <v>240</v>
      </c>
      <c r="N59" s="1105">
        <v>0</v>
      </c>
      <c r="O59" s="266">
        <v>240</v>
      </c>
      <c r="P59" s="1106">
        <v>0</v>
      </c>
      <c r="Q59" s="1104">
        <v>0</v>
      </c>
      <c r="R59" s="1107">
        <v>0</v>
      </c>
      <c r="S59" s="1106">
        <v>0</v>
      </c>
      <c r="T59" s="1108">
        <v>0</v>
      </c>
      <c r="U59" s="1109">
        <v>0</v>
      </c>
      <c r="V59" s="1106">
        <v>0</v>
      </c>
      <c r="W59" s="1104">
        <v>0</v>
      </c>
      <c r="X59" s="1107">
        <v>0</v>
      </c>
      <c r="Y59" s="1106">
        <v>0</v>
      </c>
      <c r="Z59" s="1108">
        <v>0</v>
      </c>
      <c r="AA59" s="1108">
        <v>0</v>
      </c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121" s="56" customFormat="1" ht="59.25" customHeight="1" x14ac:dyDescent="0.25">
      <c r="A60" s="95">
        <v>160</v>
      </c>
      <c r="B60" s="115">
        <v>3311</v>
      </c>
      <c r="C60" s="116"/>
      <c r="D60" s="465"/>
      <c r="E60" s="1110" t="s">
        <v>423</v>
      </c>
      <c r="F60" s="1111" t="s">
        <v>28</v>
      </c>
      <c r="G60" s="117">
        <v>444</v>
      </c>
      <c r="H60" s="117">
        <v>2017</v>
      </c>
      <c r="I60" s="1112">
        <v>2018</v>
      </c>
      <c r="J60" s="451">
        <f>K60+L60+M60+SUM(R60:AA60)</f>
        <v>283496</v>
      </c>
      <c r="K60" s="457">
        <v>0</v>
      </c>
      <c r="L60" s="1113">
        <v>8618</v>
      </c>
      <c r="M60" s="452">
        <f>N60+O60+P60+Q60</f>
        <v>186846</v>
      </c>
      <c r="N60" s="1114">
        <v>0</v>
      </c>
      <c r="O60" s="47">
        <f>36846+10000-57-38032+7000</f>
        <v>15757</v>
      </c>
      <c r="P60" s="454">
        <v>0</v>
      </c>
      <c r="Q60" s="1168">
        <f>178089-7000</f>
        <v>171089</v>
      </c>
      <c r="R60" s="1115">
        <f>50000+38032</f>
        <v>88032</v>
      </c>
      <c r="S60" s="454">
        <v>0</v>
      </c>
      <c r="T60" s="290">
        <v>0</v>
      </c>
      <c r="U60" s="1116">
        <v>0</v>
      </c>
      <c r="V60" s="454">
        <v>0</v>
      </c>
      <c r="W60" s="1113">
        <v>0</v>
      </c>
      <c r="X60" s="1115">
        <v>0</v>
      </c>
      <c r="Y60" s="454">
        <v>0</v>
      </c>
      <c r="Z60" s="290">
        <v>0</v>
      </c>
      <c r="AA60" s="290">
        <v>0</v>
      </c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121" s="56" customFormat="1" ht="45" customHeight="1" x14ac:dyDescent="0.25">
      <c r="A61" s="95">
        <v>160</v>
      </c>
      <c r="B61" s="115">
        <v>3311</v>
      </c>
      <c r="C61" s="450"/>
      <c r="D61" s="1119"/>
      <c r="E61" s="1120" t="s">
        <v>424</v>
      </c>
      <c r="F61" s="568" t="s">
        <v>28</v>
      </c>
      <c r="G61" s="122">
        <v>444</v>
      </c>
      <c r="H61" s="122">
        <v>2017</v>
      </c>
      <c r="I61" s="569">
        <v>2019</v>
      </c>
      <c r="J61" s="451">
        <f>K61+L61+M61+SUM(R61:AA61)</f>
        <v>40910</v>
      </c>
      <c r="K61" s="570">
        <v>0</v>
      </c>
      <c r="L61" s="571">
        <v>910</v>
      </c>
      <c r="M61" s="452">
        <f>N61+O61+P61+Q61</f>
        <v>20000</v>
      </c>
      <c r="N61" s="572">
        <v>0</v>
      </c>
      <c r="O61" s="359">
        <v>20000</v>
      </c>
      <c r="P61" s="573">
        <v>0</v>
      </c>
      <c r="Q61" s="1169">
        <v>0</v>
      </c>
      <c r="R61" s="574">
        <v>20000</v>
      </c>
      <c r="S61" s="573">
        <v>0</v>
      </c>
      <c r="T61" s="575">
        <v>0</v>
      </c>
      <c r="U61" s="576">
        <v>0</v>
      </c>
      <c r="V61" s="573">
        <v>0</v>
      </c>
      <c r="W61" s="571">
        <v>0</v>
      </c>
      <c r="X61" s="574">
        <v>0</v>
      </c>
      <c r="Y61" s="573">
        <v>0</v>
      </c>
      <c r="Z61" s="575">
        <v>0</v>
      </c>
      <c r="AA61" s="575">
        <v>0</v>
      </c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121" s="56" customFormat="1" ht="72.75" customHeight="1" x14ac:dyDescent="0.25">
      <c r="A62" s="95">
        <v>160</v>
      </c>
      <c r="B62" s="115">
        <v>3311</v>
      </c>
      <c r="C62" s="118"/>
      <c r="D62" s="119"/>
      <c r="E62" s="120" t="s">
        <v>425</v>
      </c>
      <c r="F62" s="121" t="s">
        <v>28</v>
      </c>
      <c r="G62" s="122">
        <v>448</v>
      </c>
      <c r="H62" s="122">
        <v>2019</v>
      </c>
      <c r="I62" s="123">
        <v>2019</v>
      </c>
      <c r="J62" s="124">
        <f>K62+L62+M62+SUM(R62:AA62)</f>
        <v>2400</v>
      </c>
      <c r="K62" s="125">
        <v>0</v>
      </c>
      <c r="L62" s="126">
        <v>0</v>
      </c>
      <c r="M62" s="127">
        <f>N62+O62+P62+Q62</f>
        <v>0</v>
      </c>
      <c r="N62" s="128">
        <v>0</v>
      </c>
      <c r="O62" s="129">
        <v>0</v>
      </c>
      <c r="P62" s="130">
        <v>0</v>
      </c>
      <c r="Q62" s="126">
        <v>0</v>
      </c>
      <c r="R62" s="131">
        <v>2400</v>
      </c>
      <c r="S62" s="130">
        <v>0</v>
      </c>
      <c r="T62" s="132">
        <v>0</v>
      </c>
      <c r="U62" s="133">
        <v>0</v>
      </c>
      <c r="V62" s="130">
        <v>0</v>
      </c>
      <c r="W62" s="126">
        <v>0</v>
      </c>
      <c r="X62" s="131">
        <v>0</v>
      </c>
      <c r="Y62" s="130">
        <v>0</v>
      </c>
      <c r="Z62" s="132">
        <v>0</v>
      </c>
      <c r="AA62" s="134">
        <v>0</v>
      </c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121" s="56" customFormat="1" ht="61.5" customHeight="1" x14ac:dyDescent="0.25">
      <c r="A63" s="35">
        <v>160</v>
      </c>
      <c r="B63" s="577">
        <v>3311</v>
      </c>
      <c r="C63" s="135"/>
      <c r="D63" s="296"/>
      <c r="E63" s="1223" t="s">
        <v>35</v>
      </c>
      <c r="F63" s="297" t="s">
        <v>28</v>
      </c>
      <c r="G63" s="298">
        <v>448</v>
      </c>
      <c r="H63" s="298">
        <v>2020</v>
      </c>
      <c r="I63" s="299">
        <v>2020</v>
      </c>
      <c r="J63" s="300">
        <f>K63+L63+M63+SUM(R63:AA63)</f>
        <v>8363</v>
      </c>
      <c r="K63" s="301">
        <v>0</v>
      </c>
      <c r="L63" s="250">
        <v>0</v>
      </c>
      <c r="M63" s="246">
        <f>N63+O63+P63+Q63</f>
        <v>0</v>
      </c>
      <c r="N63" s="247">
        <v>0</v>
      </c>
      <c r="O63" s="248">
        <v>0</v>
      </c>
      <c r="P63" s="249">
        <v>0</v>
      </c>
      <c r="Q63" s="250">
        <v>0</v>
      </c>
      <c r="R63" s="251">
        <v>0</v>
      </c>
      <c r="S63" s="249">
        <v>0</v>
      </c>
      <c r="T63" s="252">
        <v>0</v>
      </c>
      <c r="U63" s="253">
        <v>8363</v>
      </c>
      <c r="V63" s="249">
        <v>0</v>
      </c>
      <c r="W63" s="250">
        <v>0</v>
      </c>
      <c r="X63" s="251">
        <v>0</v>
      </c>
      <c r="Y63" s="249">
        <v>0</v>
      </c>
      <c r="Z63" s="252">
        <v>0</v>
      </c>
      <c r="AA63" s="254">
        <v>0</v>
      </c>
      <c r="AB63"/>
      <c r="AC63"/>
      <c r="AD63"/>
      <c r="AE63"/>
      <c r="AF63"/>
      <c r="AG63"/>
      <c r="AH63"/>
      <c r="AI63"/>
      <c r="AJ63" s="291"/>
      <c r="AK63" s="291"/>
      <c r="AL63" s="291"/>
      <c r="AM63" s="291"/>
      <c r="AN63" s="291"/>
      <c r="AO63" s="291"/>
      <c r="AP63" s="291"/>
      <c r="AQ63" s="291"/>
      <c r="AR63" s="278"/>
      <c r="AS63" s="278"/>
      <c r="AT63" s="278"/>
      <c r="AU63" s="278"/>
      <c r="AV63" s="278"/>
      <c r="AW63" s="278"/>
      <c r="AX63" s="278"/>
      <c r="AY63" s="278"/>
      <c r="AZ63" s="278"/>
      <c r="BA63" s="278"/>
      <c r="BB63" s="278"/>
      <c r="BC63" s="278"/>
      <c r="BD63" s="278"/>
      <c r="BE63" s="278"/>
      <c r="BF63" s="278"/>
      <c r="BG63" s="278"/>
      <c r="BH63" s="278"/>
      <c r="BI63" s="278"/>
      <c r="BJ63" s="278"/>
      <c r="BK63" s="278"/>
      <c r="BL63" s="278"/>
      <c r="BM63" s="278"/>
      <c r="BN63" s="278"/>
      <c r="BO63" s="278"/>
      <c r="BP63" s="278"/>
      <c r="BQ63" s="278"/>
      <c r="BR63" s="278"/>
      <c r="BS63" s="278"/>
      <c r="BT63" s="278"/>
      <c r="BU63" s="278"/>
      <c r="BV63" s="278"/>
      <c r="BW63" s="278"/>
      <c r="BX63" s="278"/>
      <c r="BY63" s="278"/>
      <c r="BZ63" s="278"/>
      <c r="CA63" s="278"/>
      <c r="CB63" s="278"/>
      <c r="CC63" s="278"/>
      <c r="CD63" s="278"/>
      <c r="CE63" s="278"/>
      <c r="CF63" s="278"/>
      <c r="CG63" s="278"/>
      <c r="CH63" s="278"/>
      <c r="CI63" s="278"/>
      <c r="CJ63" s="278"/>
      <c r="CK63" s="278"/>
      <c r="CL63" s="278"/>
      <c r="CM63" s="278"/>
      <c r="CN63" s="278"/>
      <c r="CO63" s="278"/>
      <c r="CP63" s="278"/>
      <c r="CQ63" s="278"/>
      <c r="CR63" s="278"/>
      <c r="CS63" s="278"/>
      <c r="CT63" s="278"/>
      <c r="CU63" s="278"/>
      <c r="CV63" s="278"/>
      <c r="CW63" s="278"/>
      <c r="CX63" s="278"/>
      <c r="CY63" s="278"/>
      <c r="CZ63" s="278"/>
      <c r="DA63" s="278"/>
      <c r="DB63" s="278"/>
      <c r="DC63" s="278"/>
      <c r="DD63" s="278"/>
      <c r="DE63" s="278"/>
      <c r="DF63" s="278"/>
      <c r="DG63" s="278"/>
      <c r="DH63" s="278"/>
      <c r="DI63" s="278"/>
      <c r="DJ63" s="278"/>
      <c r="DK63" s="278"/>
      <c r="DL63" s="278"/>
      <c r="DM63" s="278"/>
      <c r="DN63" s="278"/>
      <c r="DO63" s="278"/>
      <c r="DP63" s="278"/>
      <c r="DQ63" s="278"/>
    </row>
    <row r="64" spans="1:121" s="56" customFormat="1" ht="49.5" customHeight="1" x14ac:dyDescent="0.25">
      <c r="A64" s="56">
        <v>160</v>
      </c>
      <c r="B64" s="104">
        <v>3312</v>
      </c>
      <c r="C64" s="55"/>
      <c r="D64" s="1162"/>
      <c r="E64" s="1163" t="s">
        <v>538</v>
      </c>
      <c r="F64" s="279"/>
      <c r="G64" s="280">
        <v>400</v>
      </c>
      <c r="H64" s="280">
        <v>2018</v>
      </c>
      <c r="I64" s="281">
        <v>2018</v>
      </c>
      <c r="J64" s="456">
        <f>K64+L64+M64+SUM(R64:AA64)</f>
        <v>100000</v>
      </c>
      <c r="K64" s="282">
        <v>0</v>
      </c>
      <c r="L64" s="283">
        <v>0</v>
      </c>
      <c r="M64" s="310">
        <f>N64+O64+P64+Q64</f>
        <v>100000</v>
      </c>
      <c r="N64" s="284">
        <v>100000</v>
      </c>
      <c r="O64" s="499">
        <v>0</v>
      </c>
      <c r="P64" s="286">
        <v>0</v>
      </c>
      <c r="Q64" s="283">
        <v>0</v>
      </c>
      <c r="R64" s="287">
        <v>0</v>
      </c>
      <c r="S64" s="286">
        <v>0</v>
      </c>
      <c r="T64" s="288">
        <v>0</v>
      </c>
      <c r="U64" s="289">
        <v>0</v>
      </c>
      <c r="V64" s="286">
        <v>0</v>
      </c>
      <c r="W64" s="283">
        <v>0</v>
      </c>
      <c r="X64" s="287">
        <v>0</v>
      </c>
      <c r="Y64" s="286">
        <v>0</v>
      </c>
      <c r="Z64" s="288">
        <v>0</v>
      </c>
      <c r="AA64" s="290">
        <v>0</v>
      </c>
      <c r="AB64"/>
      <c r="AC64"/>
      <c r="AD64"/>
      <c r="AE64"/>
      <c r="AF64"/>
      <c r="AG64"/>
      <c r="AH64"/>
      <c r="AI64"/>
      <c r="AJ64" s="291"/>
      <c r="AK64" s="291"/>
      <c r="AL64" s="291"/>
      <c r="AM64" s="291"/>
      <c r="AN64" s="291"/>
      <c r="AO64" s="291"/>
      <c r="AP64" s="291"/>
      <c r="AQ64" s="291"/>
      <c r="AR64" s="278"/>
      <c r="AS64" s="278"/>
      <c r="AT64" s="278"/>
      <c r="AU64" s="278"/>
      <c r="AV64" s="278"/>
      <c r="AW64" s="278"/>
      <c r="AX64" s="278"/>
      <c r="AY64" s="278"/>
      <c r="AZ64" s="278"/>
      <c r="BA64" s="278"/>
      <c r="BB64" s="278"/>
      <c r="BC64" s="278"/>
      <c r="BD64" s="278"/>
      <c r="BE64" s="278"/>
      <c r="BF64" s="278"/>
      <c r="BG64" s="278"/>
      <c r="BH64" s="278"/>
      <c r="BI64" s="278"/>
      <c r="BJ64" s="278"/>
      <c r="BK64" s="278"/>
      <c r="BL64" s="278"/>
      <c r="BM64" s="278"/>
      <c r="BN64" s="278"/>
      <c r="BO64" s="278"/>
      <c r="BP64" s="278"/>
      <c r="BQ64" s="278"/>
      <c r="BR64" s="278"/>
      <c r="BS64" s="278"/>
      <c r="BT64" s="278"/>
      <c r="BU64" s="278"/>
      <c r="BV64" s="278"/>
      <c r="BW64" s="278"/>
      <c r="BX64" s="278"/>
      <c r="BY64" s="278"/>
      <c r="BZ64" s="278"/>
      <c r="CA64" s="278"/>
      <c r="CB64" s="278"/>
      <c r="CC64" s="278"/>
      <c r="CD64" s="278"/>
      <c r="CE64" s="278"/>
      <c r="CF64" s="278"/>
      <c r="CG64" s="278"/>
      <c r="CH64" s="278"/>
      <c r="CI64" s="278"/>
      <c r="CJ64" s="278"/>
      <c r="CK64" s="278"/>
      <c r="CL64" s="278"/>
      <c r="CM64" s="278"/>
      <c r="CN64" s="278"/>
      <c r="CO64" s="278"/>
      <c r="CP64" s="278"/>
      <c r="CQ64" s="278"/>
      <c r="CR64" s="278"/>
      <c r="CS64" s="278"/>
      <c r="CT64" s="278"/>
      <c r="CU64" s="278"/>
      <c r="CV64" s="278"/>
      <c r="CW64" s="278"/>
      <c r="CX64" s="278"/>
      <c r="CY64" s="278"/>
      <c r="CZ64" s="278"/>
      <c r="DA64" s="278"/>
      <c r="DB64" s="278"/>
      <c r="DC64" s="278"/>
      <c r="DD64" s="278"/>
      <c r="DE64" s="278"/>
      <c r="DF64" s="278"/>
      <c r="DG64" s="278"/>
      <c r="DH64" s="278"/>
      <c r="DI64" s="278"/>
      <c r="DJ64" s="278"/>
      <c r="DK64" s="278"/>
      <c r="DL64" s="278"/>
      <c r="DM64" s="278"/>
      <c r="DN64" s="278"/>
      <c r="DO64" s="278"/>
      <c r="DP64" s="278"/>
      <c r="DQ64" s="278"/>
    </row>
    <row r="65" spans="1:121" s="56" customFormat="1" ht="61.5" customHeight="1" x14ac:dyDescent="0.25">
      <c r="A65" s="35">
        <v>160</v>
      </c>
      <c r="B65" s="577">
        <v>3392</v>
      </c>
      <c r="C65" s="135">
        <v>6313</v>
      </c>
      <c r="D65" s="1209">
        <v>4258</v>
      </c>
      <c r="E65" s="1121" t="s">
        <v>53</v>
      </c>
      <c r="F65" s="1210" t="s">
        <v>27</v>
      </c>
      <c r="G65" s="1211">
        <v>470</v>
      </c>
      <c r="H65" s="1211">
        <v>2012</v>
      </c>
      <c r="I65" s="1212">
        <v>2019</v>
      </c>
      <c r="J65" s="1213">
        <f t="shared" ref="J65:J68" si="20">K65+L65+M65+SUM(R65:AA65)</f>
        <v>218970</v>
      </c>
      <c r="K65" s="1214">
        <v>40970</v>
      </c>
      <c r="L65" s="1215">
        <v>2177</v>
      </c>
      <c r="M65" s="127">
        <f t="shared" ref="M65:M68" si="21">SUM(N65:Q65)</f>
        <v>126793</v>
      </c>
      <c r="N65" s="1216">
        <v>126793</v>
      </c>
      <c r="O65" s="1217">
        <v>0</v>
      </c>
      <c r="P65" s="1218">
        <v>0</v>
      </c>
      <c r="Q65" s="1215">
        <v>0</v>
      </c>
      <c r="R65" s="1219">
        <v>49030</v>
      </c>
      <c r="S65" s="1218">
        <v>0</v>
      </c>
      <c r="T65" s="1220">
        <v>0</v>
      </c>
      <c r="U65" s="1221">
        <v>0</v>
      </c>
      <c r="V65" s="1218">
        <v>0</v>
      </c>
      <c r="W65" s="1215">
        <v>0</v>
      </c>
      <c r="X65" s="1219">
        <v>0</v>
      </c>
      <c r="Y65" s="1218">
        <v>0</v>
      </c>
      <c r="Z65" s="1220">
        <v>0</v>
      </c>
      <c r="AA65" s="1222">
        <v>0</v>
      </c>
      <c r="AB65"/>
      <c r="AC65"/>
      <c r="AD65"/>
      <c r="AE65"/>
      <c r="AF65"/>
      <c r="AG65"/>
      <c r="AH65"/>
      <c r="AI65"/>
      <c r="AJ65" s="291"/>
      <c r="AK65" s="291"/>
      <c r="AL65" s="291"/>
      <c r="AM65" s="291"/>
      <c r="AN65" s="291"/>
      <c r="AO65" s="291"/>
      <c r="AP65" s="291"/>
      <c r="AQ65" s="291"/>
      <c r="AR65" s="278"/>
      <c r="AS65" s="278"/>
      <c r="AT65" s="278"/>
      <c r="AU65" s="278"/>
      <c r="AV65" s="278"/>
      <c r="AW65" s="278"/>
      <c r="AX65" s="278"/>
      <c r="AY65" s="278"/>
      <c r="AZ65" s="278"/>
      <c r="BA65" s="278"/>
      <c r="BB65" s="278"/>
      <c r="BC65" s="278"/>
      <c r="BD65" s="278"/>
      <c r="BE65" s="278"/>
      <c r="BF65" s="278"/>
      <c r="BG65" s="278"/>
      <c r="BH65" s="278"/>
      <c r="BI65" s="278"/>
      <c r="BJ65" s="278"/>
      <c r="BK65" s="278"/>
      <c r="BL65" s="278"/>
      <c r="BM65" s="278"/>
      <c r="BN65" s="278"/>
      <c r="BO65" s="278"/>
      <c r="BP65" s="278"/>
      <c r="BQ65" s="278"/>
      <c r="BR65" s="278"/>
      <c r="BS65" s="278"/>
      <c r="BT65" s="278"/>
      <c r="BU65" s="278"/>
      <c r="BV65" s="278"/>
      <c r="BW65" s="278"/>
      <c r="BX65" s="278"/>
      <c r="BY65" s="278"/>
      <c r="BZ65" s="278"/>
      <c r="CA65" s="278"/>
      <c r="CB65" s="278"/>
      <c r="CC65" s="278"/>
      <c r="CD65" s="278"/>
      <c r="CE65" s="278"/>
      <c r="CF65" s="278"/>
      <c r="CG65" s="278"/>
      <c r="CH65" s="278"/>
      <c r="CI65" s="278"/>
      <c r="CJ65" s="278"/>
      <c r="CK65" s="278"/>
      <c r="CL65" s="278"/>
      <c r="CM65" s="278"/>
      <c r="CN65" s="278"/>
      <c r="CO65" s="278"/>
      <c r="CP65" s="278"/>
      <c r="CQ65" s="278"/>
      <c r="CR65" s="278"/>
      <c r="CS65" s="278"/>
      <c r="CT65" s="278"/>
      <c r="CU65" s="278"/>
      <c r="CV65" s="278"/>
      <c r="CW65" s="278"/>
      <c r="CX65" s="278"/>
      <c r="CY65" s="278"/>
      <c r="CZ65" s="278"/>
      <c r="DA65" s="278"/>
      <c r="DB65" s="278"/>
      <c r="DC65" s="278"/>
      <c r="DD65" s="278"/>
      <c r="DE65" s="278"/>
      <c r="DF65" s="278"/>
      <c r="DG65" s="278"/>
      <c r="DH65" s="278"/>
      <c r="DI65" s="278"/>
      <c r="DJ65" s="278"/>
      <c r="DK65" s="278"/>
      <c r="DL65" s="278"/>
      <c r="DM65" s="278"/>
      <c r="DN65" s="278"/>
      <c r="DO65" s="278"/>
      <c r="DP65" s="278"/>
      <c r="DQ65" s="278"/>
    </row>
    <row r="66" spans="1:121" s="56" customFormat="1" ht="48.75" customHeight="1" x14ac:dyDescent="0.25">
      <c r="A66" s="35">
        <v>160</v>
      </c>
      <c r="B66" s="577">
        <v>3392</v>
      </c>
      <c r="C66" s="135">
        <v>6313</v>
      </c>
      <c r="D66" s="1135">
        <v>4258</v>
      </c>
      <c r="E66" s="120" t="s">
        <v>54</v>
      </c>
      <c r="F66" s="297" t="s">
        <v>27</v>
      </c>
      <c r="G66" s="298">
        <v>470</v>
      </c>
      <c r="H66" s="298">
        <v>2017</v>
      </c>
      <c r="I66" s="299">
        <v>2019</v>
      </c>
      <c r="J66" s="300">
        <f t="shared" si="20"/>
        <v>30000</v>
      </c>
      <c r="K66" s="301">
        <v>0</v>
      </c>
      <c r="L66" s="250">
        <v>0</v>
      </c>
      <c r="M66" s="246">
        <f t="shared" si="21"/>
        <v>0</v>
      </c>
      <c r="N66" s="247">
        <v>0</v>
      </c>
      <c r="O66" s="248">
        <v>0</v>
      </c>
      <c r="P66" s="249">
        <v>0</v>
      </c>
      <c r="Q66" s="250">
        <v>0</v>
      </c>
      <c r="R66" s="251">
        <v>30000</v>
      </c>
      <c r="S66" s="249">
        <v>0</v>
      </c>
      <c r="T66" s="252">
        <v>0</v>
      </c>
      <c r="U66" s="253">
        <v>0</v>
      </c>
      <c r="V66" s="249">
        <v>0</v>
      </c>
      <c r="W66" s="250">
        <v>0</v>
      </c>
      <c r="X66" s="251">
        <v>0</v>
      </c>
      <c r="Y66" s="249">
        <v>0</v>
      </c>
      <c r="Z66" s="252">
        <v>0</v>
      </c>
      <c r="AA66" s="254">
        <v>0</v>
      </c>
      <c r="AB66"/>
      <c r="AC66"/>
      <c r="AD66"/>
      <c r="AE66"/>
      <c r="AF66"/>
      <c r="AG66"/>
      <c r="AH66"/>
      <c r="AI66"/>
      <c r="AJ66" s="291"/>
      <c r="AK66" s="291"/>
      <c r="AL66" s="291"/>
      <c r="AM66" s="291"/>
      <c r="AN66" s="291"/>
      <c r="AO66" s="291"/>
      <c r="AP66" s="291"/>
      <c r="AQ66" s="291"/>
      <c r="AR66" s="278"/>
      <c r="AS66" s="278"/>
      <c r="AT66" s="278"/>
      <c r="AU66" s="278"/>
      <c r="AV66" s="278"/>
      <c r="AW66" s="278"/>
      <c r="AX66" s="278"/>
      <c r="AY66" s="278"/>
      <c r="AZ66" s="278"/>
      <c r="BA66" s="278"/>
      <c r="BB66" s="278"/>
      <c r="BC66" s="278"/>
      <c r="BD66" s="278"/>
      <c r="BE66" s="278"/>
      <c r="BF66" s="278"/>
      <c r="BG66" s="278"/>
      <c r="BH66" s="278"/>
      <c r="BI66" s="278"/>
      <c r="BJ66" s="278"/>
      <c r="BK66" s="278"/>
      <c r="BL66" s="278"/>
      <c r="BM66" s="278"/>
      <c r="BN66" s="278"/>
      <c r="BO66" s="278"/>
      <c r="BP66" s="278"/>
      <c r="BQ66" s="278"/>
      <c r="BR66" s="278"/>
      <c r="BS66" s="278"/>
      <c r="BT66" s="278"/>
      <c r="BU66" s="278"/>
      <c r="BV66" s="278"/>
      <c r="BW66" s="278"/>
      <c r="BX66" s="278"/>
      <c r="BY66" s="278"/>
      <c r="BZ66" s="278"/>
      <c r="CA66" s="278"/>
      <c r="CB66" s="278"/>
      <c r="CC66" s="278"/>
      <c r="CD66" s="278"/>
      <c r="CE66" s="278"/>
      <c r="CF66" s="278"/>
      <c r="CG66" s="278"/>
      <c r="CH66" s="278"/>
      <c r="CI66" s="278"/>
      <c r="CJ66" s="278"/>
      <c r="CK66" s="278"/>
      <c r="CL66" s="278"/>
      <c r="CM66" s="278"/>
      <c r="CN66" s="278"/>
      <c r="CO66" s="278"/>
      <c r="CP66" s="278"/>
      <c r="CQ66" s="278"/>
      <c r="CR66" s="278"/>
      <c r="CS66" s="278"/>
      <c r="CT66" s="278"/>
      <c r="CU66" s="278"/>
      <c r="CV66" s="278"/>
      <c r="CW66" s="278"/>
      <c r="CX66" s="278"/>
      <c r="CY66" s="278"/>
      <c r="CZ66" s="278"/>
      <c r="DA66" s="278"/>
      <c r="DB66" s="278"/>
      <c r="DC66" s="278"/>
      <c r="DD66" s="278"/>
      <c r="DE66" s="278"/>
      <c r="DF66" s="278"/>
      <c r="DG66" s="278"/>
      <c r="DH66" s="278"/>
      <c r="DI66" s="278"/>
      <c r="DJ66" s="278"/>
      <c r="DK66" s="278"/>
      <c r="DL66" s="278"/>
      <c r="DM66" s="278"/>
      <c r="DN66" s="278"/>
      <c r="DO66" s="278"/>
      <c r="DP66" s="278"/>
      <c r="DQ66" s="278"/>
    </row>
    <row r="67" spans="1:121" s="56" customFormat="1" ht="61.5" customHeight="1" x14ac:dyDescent="0.25">
      <c r="A67" s="35">
        <v>160</v>
      </c>
      <c r="B67" s="577">
        <v>3392</v>
      </c>
      <c r="C67" s="135">
        <v>6313</v>
      </c>
      <c r="D67" s="296"/>
      <c r="E67" s="120" t="s">
        <v>426</v>
      </c>
      <c r="F67" s="297" t="s">
        <v>59</v>
      </c>
      <c r="G67" s="298">
        <v>415</v>
      </c>
      <c r="H67" s="298">
        <v>2019</v>
      </c>
      <c r="I67" s="299">
        <v>2019</v>
      </c>
      <c r="J67" s="300">
        <f t="shared" si="20"/>
        <v>3600</v>
      </c>
      <c r="K67" s="301">
        <v>0</v>
      </c>
      <c r="L67" s="250">
        <v>0</v>
      </c>
      <c r="M67" s="246">
        <f t="shared" si="21"/>
        <v>0</v>
      </c>
      <c r="N67" s="247">
        <v>0</v>
      </c>
      <c r="O67" s="248">
        <v>0</v>
      </c>
      <c r="P67" s="249">
        <v>0</v>
      </c>
      <c r="Q67" s="250">
        <v>0</v>
      </c>
      <c r="R67" s="251">
        <v>3600</v>
      </c>
      <c r="S67" s="249">
        <v>0</v>
      </c>
      <c r="T67" s="252">
        <v>0</v>
      </c>
      <c r="U67" s="253">
        <v>0</v>
      </c>
      <c r="V67" s="249">
        <v>0</v>
      </c>
      <c r="W67" s="250">
        <v>0</v>
      </c>
      <c r="X67" s="251">
        <v>0</v>
      </c>
      <c r="Y67" s="249">
        <v>0</v>
      </c>
      <c r="Z67" s="252">
        <v>0</v>
      </c>
      <c r="AA67" s="254">
        <v>0</v>
      </c>
      <c r="AB67"/>
      <c r="AC67"/>
      <c r="AD67"/>
      <c r="AE67"/>
      <c r="AF67"/>
      <c r="AG67"/>
      <c r="AH67"/>
      <c r="AI67"/>
      <c r="AJ67" s="291"/>
      <c r="AK67" s="291"/>
      <c r="AL67" s="291"/>
      <c r="AM67" s="291"/>
      <c r="AN67" s="291"/>
      <c r="AO67" s="291"/>
      <c r="AP67" s="291"/>
      <c r="AQ67" s="291"/>
      <c r="AR67" s="278"/>
      <c r="AS67" s="278"/>
      <c r="AT67" s="278"/>
      <c r="AU67" s="278"/>
      <c r="AV67" s="278"/>
      <c r="AW67" s="278"/>
      <c r="AX67" s="278"/>
      <c r="AY67" s="278"/>
      <c r="AZ67" s="278"/>
      <c r="BA67" s="278"/>
      <c r="BB67" s="278"/>
      <c r="BC67" s="278"/>
      <c r="BD67" s="278"/>
      <c r="BE67" s="278"/>
      <c r="BF67" s="278"/>
      <c r="BG67" s="278"/>
      <c r="BH67" s="278"/>
      <c r="BI67" s="278"/>
      <c r="BJ67" s="278"/>
      <c r="BK67" s="278"/>
      <c r="BL67" s="278"/>
      <c r="BM67" s="278"/>
      <c r="BN67" s="278"/>
      <c r="BO67" s="278"/>
      <c r="BP67" s="278"/>
      <c r="BQ67" s="278"/>
      <c r="BR67" s="278"/>
      <c r="BS67" s="278"/>
      <c r="BT67" s="278"/>
      <c r="BU67" s="278"/>
      <c r="BV67" s="278"/>
      <c r="BW67" s="278"/>
      <c r="BX67" s="278"/>
      <c r="BY67" s="278"/>
      <c r="BZ67" s="278"/>
      <c r="CA67" s="278"/>
      <c r="CB67" s="278"/>
      <c r="CC67" s="278"/>
      <c r="CD67" s="278"/>
      <c r="CE67" s="278"/>
      <c r="CF67" s="278"/>
      <c r="CG67" s="278"/>
      <c r="CH67" s="278"/>
      <c r="CI67" s="278"/>
      <c r="CJ67" s="278"/>
      <c r="CK67" s="278"/>
      <c r="CL67" s="278"/>
      <c r="CM67" s="278"/>
      <c r="CN67" s="278"/>
      <c r="CO67" s="278"/>
      <c r="CP67" s="278"/>
      <c r="CQ67" s="278"/>
      <c r="CR67" s="278"/>
      <c r="CS67" s="278"/>
      <c r="CT67" s="278"/>
      <c r="CU67" s="278"/>
      <c r="CV67" s="278"/>
      <c r="CW67" s="278"/>
      <c r="CX67" s="278"/>
      <c r="CY67" s="278"/>
      <c r="CZ67" s="278"/>
      <c r="DA67" s="278"/>
      <c r="DB67" s="278"/>
      <c r="DC67" s="278"/>
      <c r="DD67" s="278"/>
      <c r="DE67" s="278"/>
      <c r="DF67" s="278"/>
      <c r="DG67" s="278"/>
      <c r="DH67" s="278"/>
      <c r="DI67" s="278"/>
      <c r="DJ67" s="278"/>
      <c r="DK67" s="278"/>
      <c r="DL67" s="278"/>
      <c r="DM67" s="278"/>
      <c r="DN67" s="278"/>
      <c r="DO67" s="278"/>
      <c r="DP67" s="278"/>
      <c r="DQ67" s="278"/>
    </row>
    <row r="68" spans="1:121" s="56" customFormat="1" ht="62.25" customHeight="1" thickBot="1" x14ac:dyDescent="0.3">
      <c r="A68" s="35">
        <v>160</v>
      </c>
      <c r="B68" s="577">
        <v>3392</v>
      </c>
      <c r="C68" s="135">
        <v>6313</v>
      </c>
      <c r="D68" s="1002"/>
      <c r="E68" s="1003" t="s">
        <v>427</v>
      </c>
      <c r="F68" s="136" t="s">
        <v>59</v>
      </c>
      <c r="G68" s="137">
        <v>415</v>
      </c>
      <c r="H68" s="137">
        <v>2019</v>
      </c>
      <c r="I68" s="138">
        <v>2019</v>
      </c>
      <c r="J68" s="1004">
        <f t="shared" si="20"/>
        <v>5800</v>
      </c>
      <c r="K68" s="1005">
        <v>0</v>
      </c>
      <c r="L68" s="1006">
        <v>0</v>
      </c>
      <c r="M68" s="1007">
        <f t="shared" si="21"/>
        <v>0</v>
      </c>
      <c r="N68" s="1008">
        <v>0</v>
      </c>
      <c r="O68" s="1009">
        <v>0</v>
      </c>
      <c r="P68" s="1010">
        <v>0</v>
      </c>
      <c r="Q68" s="1006">
        <v>0</v>
      </c>
      <c r="R68" s="1011">
        <v>5800</v>
      </c>
      <c r="S68" s="1010">
        <v>0</v>
      </c>
      <c r="T68" s="1012">
        <v>0</v>
      </c>
      <c r="U68" s="1013">
        <v>0</v>
      </c>
      <c r="V68" s="1010">
        <v>0</v>
      </c>
      <c r="W68" s="1006">
        <v>0</v>
      </c>
      <c r="X68" s="1011">
        <v>0</v>
      </c>
      <c r="Y68" s="1010">
        <v>0</v>
      </c>
      <c r="Z68" s="1012">
        <v>0</v>
      </c>
      <c r="AA68" s="1014">
        <v>0</v>
      </c>
      <c r="AB68"/>
      <c r="AC68"/>
      <c r="AD68"/>
      <c r="AE68"/>
      <c r="AF68"/>
      <c r="AG68"/>
      <c r="AH68"/>
      <c r="AI68"/>
      <c r="AJ68" s="291"/>
      <c r="AK68" s="291"/>
      <c r="AL68" s="291"/>
      <c r="AM68" s="291"/>
      <c r="AN68" s="291"/>
      <c r="AO68" s="291"/>
      <c r="AP68" s="291"/>
      <c r="AQ68" s="291"/>
      <c r="AR68" s="278"/>
      <c r="AS68" s="278"/>
      <c r="AT68" s="278"/>
      <c r="AU68" s="278"/>
      <c r="AV68" s="278"/>
      <c r="AW68" s="278"/>
      <c r="AX68" s="278"/>
      <c r="AY68" s="278"/>
      <c r="AZ68" s="278"/>
      <c r="BA68" s="278"/>
      <c r="BB68" s="278"/>
      <c r="BC68" s="278"/>
      <c r="BD68" s="278"/>
      <c r="BE68" s="278"/>
      <c r="BF68" s="278"/>
      <c r="BG68" s="278"/>
      <c r="BH68" s="278"/>
      <c r="BI68" s="278"/>
      <c r="BJ68" s="278"/>
      <c r="BK68" s="278"/>
      <c r="BL68" s="278"/>
      <c r="BM68" s="278"/>
      <c r="BN68" s="278"/>
      <c r="BO68" s="278"/>
      <c r="BP68" s="278"/>
      <c r="BQ68" s="278"/>
      <c r="BR68" s="278"/>
      <c r="BS68" s="278"/>
      <c r="BT68" s="278"/>
      <c r="BU68" s="278"/>
      <c r="BV68" s="278"/>
      <c r="BW68" s="278"/>
      <c r="BX68" s="278"/>
      <c r="BY68" s="278"/>
      <c r="BZ68" s="278"/>
      <c r="CA68" s="278"/>
      <c r="CB68" s="278"/>
      <c r="CC68" s="278"/>
      <c r="CD68" s="278"/>
      <c r="CE68" s="278"/>
      <c r="CF68" s="278"/>
      <c r="CG68" s="278"/>
      <c r="CH68" s="278"/>
      <c r="CI68" s="278"/>
      <c r="CJ68" s="278"/>
      <c r="CK68" s="278"/>
      <c r="CL68" s="278"/>
      <c r="CM68" s="278"/>
      <c r="CN68" s="278"/>
      <c r="CO68" s="278"/>
      <c r="CP68" s="278"/>
      <c r="CQ68" s="278"/>
      <c r="CR68" s="278"/>
      <c r="CS68" s="278"/>
      <c r="CT68" s="278"/>
      <c r="CU68" s="278"/>
      <c r="CV68" s="278"/>
      <c r="CW68" s="278"/>
      <c r="CX68" s="278"/>
      <c r="CY68" s="278"/>
      <c r="CZ68" s="278"/>
      <c r="DA68" s="278"/>
      <c r="DB68" s="278"/>
      <c r="DC68" s="278"/>
      <c r="DD68" s="278"/>
      <c r="DE68" s="278"/>
      <c r="DF68" s="278"/>
      <c r="DG68" s="278"/>
      <c r="DH68" s="278"/>
      <c r="DI68" s="278"/>
      <c r="DJ68" s="278"/>
      <c r="DK68" s="278"/>
      <c r="DL68" s="278"/>
      <c r="DM68" s="278"/>
      <c r="DN68" s="278"/>
      <c r="DO68" s="278"/>
      <c r="DP68" s="278"/>
      <c r="DQ68" s="278"/>
    </row>
    <row r="69" spans="1:121" ht="18.75" thickBot="1" x14ac:dyDescent="0.3">
      <c r="E69" s="1354" t="s">
        <v>48</v>
      </c>
      <c r="F69" s="1354"/>
      <c r="G69" s="1354"/>
      <c r="H69" s="1354"/>
      <c r="I69" s="1354"/>
      <c r="J69" s="1354"/>
      <c r="K69" s="1354"/>
      <c r="L69" s="1354"/>
      <c r="M69" s="564">
        <f>SUM(M59:M68)</f>
        <v>433879</v>
      </c>
      <c r="N69" s="564">
        <f t="shared" ref="N69:AA69" si="22">SUM(N59:N68)</f>
        <v>226793</v>
      </c>
      <c r="O69" s="564">
        <f t="shared" si="22"/>
        <v>35997</v>
      </c>
      <c r="P69" s="564">
        <f t="shared" si="22"/>
        <v>0</v>
      </c>
      <c r="Q69" s="564">
        <f t="shared" si="22"/>
        <v>171089</v>
      </c>
      <c r="R69" s="564">
        <f t="shared" si="22"/>
        <v>198862</v>
      </c>
      <c r="S69" s="564">
        <f t="shared" si="22"/>
        <v>0</v>
      </c>
      <c r="T69" s="564">
        <f t="shared" si="22"/>
        <v>0</v>
      </c>
      <c r="U69" s="564">
        <f t="shared" si="22"/>
        <v>8363</v>
      </c>
      <c r="V69" s="564">
        <f t="shared" si="22"/>
        <v>0</v>
      </c>
      <c r="W69" s="564">
        <f t="shared" si="22"/>
        <v>0</v>
      </c>
      <c r="X69" s="564">
        <f t="shared" si="22"/>
        <v>0</v>
      </c>
      <c r="Y69" s="564">
        <f t="shared" si="22"/>
        <v>0</v>
      </c>
      <c r="Z69" s="564">
        <f t="shared" si="22"/>
        <v>0</v>
      </c>
      <c r="AA69" s="564">
        <f t="shared" si="22"/>
        <v>0</v>
      </c>
    </row>
    <row r="72" spans="1:121" ht="13.5" thickBot="1" x14ac:dyDescent="0.25"/>
    <row r="73" spans="1:121" s="159" customFormat="1" ht="44.25" customHeight="1" x14ac:dyDescent="0.25">
      <c r="A73" s="52">
        <v>161</v>
      </c>
      <c r="B73" s="65">
        <v>3412</v>
      </c>
      <c r="C73" s="145">
        <v>6313</v>
      </c>
      <c r="D73" s="1134">
        <v>4262</v>
      </c>
      <c r="E73" s="1126" t="s">
        <v>36</v>
      </c>
      <c r="F73" s="1015" t="s">
        <v>27</v>
      </c>
      <c r="G73" s="1016">
        <v>412</v>
      </c>
      <c r="H73" s="1017">
        <v>2018</v>
      </c>
      <c r="I73" s="1018">
        <v>2019</v>
      </c>
      <c r="J73" s="140">
        <f t="shared" ref="J73:J82" si="23">K73+L73+M73+SUM(R73:AA73)</f>
        <v>127500</v>
      </c>
      <c r="K73" s="149">
        <v>0</v>
      </c>
      <c r="L73" s="150"/>
      <c r="M73" s="141">
        <f t="shared" ref="M73:M82" si="24">N73+O73+P73+Q73</f>
        <v>0</v>
      </c>
      <c r="N73" s="151">
        <v>0</v>
      </c>
      <c r="O73" s="152">
        <v>0</v>
      </c>
      <c r="P73" s="153">
        <v>0</v>
      </c>
      <c r="Q73" s="150">
        <v>0</v>
      </c>
      <c r="R73" s="154">
        <v>67500</v>
      </c>
      <c r="S73" s="153">
        <v>0</v>
      </c>
      <c r="T73" s="155">
        <v>0</v>
      </c>
      <c r="U73" s="156">
        <v>60000</v>
      </c>
      <c r="V73" s="153">
        <v>0</v>
      </c>
      <c r="W73" s="150">
        <v>0</v>
      </c>
      <c r="X73" s="154">
        <v>0</v>
      </c>
      <c r="Y73" s="153">
        <v>0</v>
      </c>
      <c r="Z73" s="155">
        <v>0</v>
      </c>
      <c r="AA73" s="157">
        <v>0</v>
      </c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</row>
    <row r="74" spans="1:121" s="159" customFormat="1" ht="44.25" customHeight="1" x14ac:dyDescent="0.25">
      <c r="A74" s="52">
        <v>161</v>
      </c>
      <c r="B74" s="65">
        <v>3412</v>
      </c>
      <c r="C74" s="44">
        <v>6313</v>
      </c>
      <c r="D74" s="1124"/>
      <c r="E74" s="1125" t="s">
        <v>429</v>
      </c>
      <c r="F74" s="1020" t="s">
        <v>30</v>
      </c>
      <c r="G74" s="1021">
        <v>455</v>
      </c>
      <c r="H74" s="1021">
        <v>2017</v>
      </c>
      <c r="I74" s="1022">
        <v>2018</v>
      </c>
      <c r="J74" s="160">
        <f t="shared" si="23"/>
        <v>18640</v>
      </c>
      <c r="K74" s="125">
        <v>0</v>
      </c>
      <c r="L74" s="132">
        <v>640</v>
      </c>
      <c r="M74" s="161">
        <f t="shared" si="24"/>
        <v>18000</v>
      </c>
      <c r="N74" s="128">
        <v>0</v>
      </c>
      <c r="O74" s="129">
        <v>18000</v>
      </c>
      <c r="P74" s="162">
        <v>0</v>
      </c>
      <c r="Q74" s="163">
        <v>0</v>
      </c>
      <c r="R74" s="131">
        <v>0</v>
      </c>
      <c r="S74" s="162">
        <v>0</v>
      </c>
      <c r="T74" s="164">
        <v>0</v>
      </c>
      <c r="U74" s="133">
        <v>0</v>
      </c>
      <c r="V74" s="162">
        <v>0</v>
      </c>
      <c r="W74" s="163">
        <v>0</v>
      </c>
      <c r="X74" s="165">
        <v>0</v>
      </c>
      <c r="Y74" s="162">
        <v>0</v>
      </c>
      <c r="Z74" s="164">
        <v>0</v>
      </c>
      <c r="AA74" s="166">
        <v>0</v>
      </c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</row>
    <row r="75" spans="1:121" s="1033" customFormat="1" ht="44.25" customHeight="1" x14ac:dyDescent="0.25">
      <c r="A75" s="52">
        <v>161</v>
      </c>
      <c r="B75" s="65">
        <v>3412</v>
      </c>
      <c r="C75" s="44">
        <v>6313</v>
      </c>
      <c r="D75" s="1124"/>
      <c r="E75" s="1125" t="s">
        <v>430</v>
      </c>
      <c r="F75" s="1020" t="s">
        <v>59</v>
      </c>
      <c r="G75" s="1021">
        <v>455</v>
      </c>
      <c r="H75" s="1021">
        <v>2017</v>
      </c>
      <c r="I75" s="1022">
        <v>2019</v>
      </c>
      <c r="J75" s="160">
        <f t="shared" si="23"/>
        <v>20198</v>
      </c>
      <c r="K75" s="125">
        <v>0</v>
      </c>
      <c r="L75" s="132">
        <v>930</v>
      </c>
      <c r="M75" s="161">
        <f t="shared" si="24"/>
        <v>7500</v>
      </c>
      <c r="N75" s="128">
        <v>0</v>
      </c>
      <c r="O75" s="129">
        <v>7500</v>
      </c>
      <c r="P75" s="162">
        <v>0</v>
      </c>
      <c r="Q75" s="163">
        <v>0</v>
      </c>
      <c r="R75" s="131">
        <v>11768</v>
      </c>
      <c r="S75" s="162">
        <v>0</v>
      </c>
      <c r="T75" s="164">
        <v>0</v>
      </c>
      <c r="U75" s="133">
        <v>0</v>
      </c>
      <c r="V75" s="162">
        <v>0</v>
      </c>
      <c r="W75" s="163">
        <v>0</v>
      </c>
      <c r="X75" s="165">
        <v>0</v>
      </c>
      <c r="Y75" s="162">
        <v>0</v>
      </c>
      <c r="Z75" s="164">
        <v>0</v>
      </c>
      <c r="AA75" s="166">
        <v>0</v>
      </c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</row>
    <row r="76" spans="1:121" s="1033" customFormat="1" ht="44.25" customHeight="1" x14ac:dyDescent="0.25">
      <c r="A76" s="52">
        <v>161</v>
      </c>
      <c r="B76" s="65">
        <v>3412</v>
      </c>
      <c r="C76" s="44">
        <v>6313</v>
      </c>
      <c r="D76" s="465"/>
      <c r="E76" s="1066" t="s">
        <v>431</v>
      </c>
      <c r="F76" s="1020" t="s">
        <v>30</v>
      </c>
      <c r="G76" s="1021">
        <v>412</v>
      </c>
      <c r="H76" s="1021">
        <v>2017</v>
      </c>
      <c r="I76" s="1022">
        <v>2018</v>
      </c>
      <c r="J76" s="160">
        <f t="shared" si="23"/>
        <v>101600</v>
      </c>
      <c r="K76" s="125">
        <v>0</v>
      </c>
      <c r="L76" s="132">
        <v>60000</v>
      </c>
      <c r="M76" s="161">
        <f t="shared" si="24"/>
        <v>41600</v>
      </c>
      <c r="N76" s="128">
        <v>0</v>
      </c>
      <c r="O76" s="129">
        <v>0</v>
      </c>
      <c r="P76" s="162">
        <v>0</v>
      </c>
      <c r="Q76" s="1170">
        <v>41600</v>
      </c>
      <c r="R76" s="131">
        <v>0</v>
      </c>
      <c r="S76" s="162">
        <v>0</v>
      </c>
      <c r="T76" s="164">
        <v>0</v>
      </c>
      <c r="U76" s="133">
        <v>0</v>
      </c>
      <c r="V76" s="162">
        <v>0</v>
      </c>
      <c r="W76" s="163">
        <v>0</v>
      </c>
      <c r="X76" s="165">
        <v>0</v>
      </c>
      <c r="Y76" s="162">
        <v>0</v>
      </c>
      <c r="Z76" s="164">
        <v>0</v>
      </c>
      <c r="AA76" s="166">
        <v>0</v>
      </c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</row>
    <row r="77" spans="1:121" s="1033" customFormat="1" ht="40.5" customHeight="1" x14ac:dyDescent="0.25">
      <c r="A77" s="52">
        <v>161</v>
      </c>
      <c r="B77" s="65">
        <v>3412</v>
      </c>
      <c r="C77" s="44">
        <v>6313</v>
      </c>
      <c r="D77" s="465"/>
      <c r="E77" s="1066" t="s">
        <v>432</v>
      </c>
      <c r="F77" s="1020" t="s">
        <v>28</v>
      </c>
      <c r="G77" s="1021">
        <v>400</v>
      </c>
      <c r="H77" s="1021">
        <v>2017</v>
      </c>
      <c r="I77" s="1022">
        <v>2018</v>
      </c>
      <c r="J77" s="160">
        <f t="shared" si="23"/>
        <v>225700</v>
      </c>
      <c r="K77" s="125">
        <v>0</v>
      </c>
      <c r="L77" s="132">
        <v>5700</v>
      </c>
      <c r="M77" s="161">
        <f t="shared" si="24"/>
        <v>50000</v>
      </c>
      <c r="N77" s="128">
        <v>0</v>
      </c>
      <c r="O77" s="129">
        <v>30000</v>
      </c>
      <c r="P77" s="162">
        <v>0</v>
      </c>
      <c r="Q77" s="1170">
        <v>20000</v>
      </c>
      <c r="R77" s="131">
        <v>100000</v>
      </c>
      <c r="S77" s="162">
        <v>70000</v>
      </c>
      <c r="T77" s="164">
        <v>0</v>
      </c>
      <c r="U77" s="133">
        <v>0</v>
      </c>
      <c r="V77" s="162">
        <v>0</v>
      </c>
      <c r="W77" s="163">
        <v>0</v>
      </c>
      <c r="X77" s="165">
        <v>0</v>
      </c>
      <c r="Y77" s="162">
        <v>0</v>
      </c>
      <c r="Z77" s="164">
        <v>0</v>
      </c>
      <c r="AA77" s="166">
        <v>0</v>
      </c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</row>
    <row r="78" spans="1:121" s="1033" customFormat="1" ht="44.25" customHeight="1" x14ac:dyDescent="0.25">
      <c r="A78" s="52">
        <v>161</v>
      </c>
      <c r="B78" s="65">
        <v>3412</v>
      </c>
      <c r="C78" s="44">
        <v>6313</v>
      </c>
      <c r="D78" s="51"/>
      <c r="E78" s="1019" t="s">
        <v>433</v>
      </c>
      <c r="F78" s="1020" t="s">
        <v>59</v>
      </c>
      <c r="G78" s="1021">
        <v>455</v>
      </c>
      <c r="H78" s="1021">
        <v>2018</v>
      </c>
      <c r="I78" s="1022">
        <v>2021</v>
      </c>
      <c r="J78" s="160">
        <f t="shared" si="23"/>
        <v>56000</v>
      </c>
      <c r="K78" s="125">
        <v>0</v>
      </c>
      <c r="L78" s="132">
        <v>0</v>
      </c>
      <c r="M78" s="161">
        <f t="shared" si="24"/>
        <v>2000</v>
      </c>
      <c r="N78" s="128">
        <v>0</v>
      </c>
      <c r="O78" s="129">
        <v>1000</v>
      </c>
      <c r="P78" s="162">
        <v>0</v>
      </c>
      <c r="Q78" s="163">
        <v>1000</v>
      </c>
      <c r="R78" s="131">
        <v>20000</v>
      </c>
      <c r="S78" s="162">
        <v>0</v>
      </c>
      <c r="T78" s="164">
        <v>0</v>
      </c>
      <c r="U78" s="133">
        <v>26000</v>
      </c>
      <c r="V78" s="162">
        <v>0</v>
      </c>
      <c r="W78" s="163">
        <v>0</v>
      </c>
      <c r="X78" s="165">
        <v>8000</v>
      </c>
      <c r="Y78" s="162">
        <v>0</v>
      </c>
      <c r="Z78" s="164">
        <v>0</v>
      </c>
      <c r="AA78" s="166">
        <v>0</v>
      </c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</row>
    <row r="79" spans="1:121" s="1033" customFormat="1" ht="44.25" customHeight="1" x14ac:dyDescent="0.25">
      <c r="A79" s="52">
        <v>161</v>
      </c>
      <c r="B79" s="65">
        <v>3412</v>
      </c>
      <c r="C79" s="44">
        <v>6313</v>
      </c>
      <c r="D79" s="51"/>
      <c r="E79" s="1019" t="s">
        <v>434</v>
      </c>
      <c r="F79" s="1020" t="s">
        <v>27</v>
      </c>
      <c r="G79" s="1021">
        <v>412</v>
      </c>
      <c r="H79" s="1021">
        <v>2018</v>
      </c>
      <c r="I79" s="1022">
        <v>2019</v>
      </c>
      <c r="J79" s="160">
        <f t="shared" si="23"/>
        <v>47000</v>
      </c>
      <c r="K79" s="125">
        <v>0</v>
      </c>
      <c r="L79" s="132">
        <v>0</v>
      </c>
      <c r="M79" s="161">
        <f t="shared" si="24"/>
        <v>2500</v>
      </c>
      <c r="N79" s="128">
        <v>0</v>
      </c>
      <c r="O79" s="129">
        <v>2500</v>
      </c>
      <c r="P79" s="162">
        <v>0</v>
      </c>
      <c r="Q79" s="163">
        <v>0</v>
      </c>
      <c r="R79" s="131">
        <v>44500</v>
      </c>
      <c r="S79" s="162">
        <v>0</v>
      </c>
      <c r="T79" s="164">
        <v>0</v>
      </c>
      <c r="U79" s="133">
        <v>0</v>
      </c>
      <c r="V79" s="162">
        <v>0</v>
      </c>
      <c r="W79" s="163">
        <v>0</v>
      </c>
      <c r="X79" s="165">
        <v>0</v>
      </c>
      <c r="Y79" s="162">
        <v>0</v>
      </c>
      <c r="Z79" s="164">
        <v>0</v>
      </c>
      <c r="AA79" s="166">
        <v>0</v>
      </c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</row>
    <row r="80" spans="1:121" s="1033" customFormat="1" ht="44.25" customHeight="1" x14ac:dyDescent="0.25">
      <c r="A80" s="52">
        <v>161</v>
      </c>
      <c r="B80" s="65">
        <v>3412</v>
      </c>
      <c r="C80" s="44">
        <v>6313</v>
      </c>
      <c r="D80" s="51"/>
      <c r="E80" s="1019" t="s">
        <v>435</v>
      </c>
      <c r="F80" s="1020" t="s">
        <v>59</v>
      </c>
      <c r="G80" s="1021">
        <v>455</v>
      </c>
      <c r="H80" s="1021">
        <v>2019</v>
      </c>
      <c r="I80" s="1022">
        <v>2019</v>
      </c>
      <c r="J80" s="160">
        <f t="shared" si="23"/>
        <v>60900</v>
      </c>
      <c r="K80" s="125">
        <v>1000</v>
      </c>
      <c r="L80" s="132">
        <v>0</v>
      </c>
      <c r="M80" s="161">
        <f t="shared" si="24"/>
        <v>0</v>
      </c>
      <c r="N80" s="128">
        <v>0</v>
      </c>
      <c r="O80" s="129">
        <v>0</v>
      </c>
      <c r="P80" s="162">
        <v>0</v>
      </c>
      <c r="Q80" s="163">
        <v>0</v>
      </c>
      <c r="R80" s="131">
        <v>0</v>
      </c>
      <c r="S80" s="162">
        <v>0</v>
      </c>
      <c r="T80" s="164">
        <v>500</v>
      </c>
      <c r="U80" s="133">
        <v>59400</v>
      </c>
      <c r="V80" s="162">
        <v>0</v>
      </c>
      <c r="W80" s="163">
        <v>0</v>
      </c>
      <c r="X80" s="165">
        <v>0</v>
      </c>
      <c r="Y80" s="162">
        <v>0</v>
      </c>
      <c r="Z80" s="164">
        <v>0</v>
      </c>
      <c r="AA80" s="166">
        <v>0</v>
      </c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</row>
    <row r="81" spans="1:121" s="56" customFormat="1" ht="45.75" customHeight="1" x14ac:dyDescent="0.25">
      <c r="A81" s="52">
        <v>161</v>
      </c>
      <c r="B81" s="104">
        <v>3412</v>
      </c>
      <c r="C81" s="114"/>
      <c r="D81" s="1023"/>
      <c r="E81" s="1024" t="s">
        <v>436</v>
      </c>
      <c r="F81" s="1025" t="s">
        <v>27</v>
      </c>
      <c r="G81" s="1026">
        <v>400</v>
      </c>
      <c r="H81" s="1026">
        <v>2019</v>
      </c>
      <c r="I81" s="1027">
        <v>2020</v>
      </c>
      <c r="J81" s="179">
        <f t="shared" si="23"/>
        <v>80000</v>
      </c>
      <c r="K81" s="170">
        <v>0</v>
      </c>
      <c r="L81" s="171">
        <v>0</v>
      </c>
      <c r="M81" s="181">
        <f t="shared" si="24"/>
        <v>0</v>
      </c>
      <c r="N81" s="172">
        <v>0</v>
      </c>
      <c r="O81" s="173">
        <v>0</v>
      </c>
      <c r="P81" s="174">
        <v>0</v>
      </c>
      <c r="Q81" s="171">
        <v>0</v>
      </c>
      <c r="R81" s="175">
        <v>72000</v>
      </c>
      <c r="S81" s="174">
        <v>0</v>
      </c>
      <c r="T81" s="176">
        <v>0</v>
      </c>
      <c r="U81" s="177">
        <v>8000</v>
      </c>
      <c r="V81" s="174">
        <v>0</v>
      </c>
      <c r="W81" s="171">
        <v>0</v>
      </c>
      <c r="X81" s="175">
        <v>0</v>
      </c>
      <c r="Y81" s="174">
        <v>0</v>
      </c>
      <c r="Z81" s="176">
        <v>0</v>
      </c>
      <c r="AA81" s="178">
        <v>0</v>
      </c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121" s="56" customFormat="1" ht="39.75" customHeight="1" thickBot="1" x14ac:dyDescent="0.3">
      <c r="A82" s="52">
        <v>161</v>
      </c>
      <c r="B82" s="104">
        <v>3412</v>
      </c>
      <c r="C82" s="55"/>
      <c r="D82" s="1028"/>
      <c r="E82" s="1029" t="s">
        <v>437</v>
      </c>
      <c r="F82" s="1030" t="s">
        <v>28</v>
      </c>
      <c r="G82" s="1031">
        <v>400</v>
      </c>
      <c r="H82" s="1031">
        <v>2017</v>
      </c>
      <c r="I82" s="1032">
        <v>2019</v>
      </c>
      <c r="J82" s="142">
        <f t="shared" si="23"/>
        <v>300073</v>
      </c>
      <c r="K82" s="143">
        <v>0</v>
      </c>
      <c r="L82" s="144">
        <v>73</v>
      </c>
      <c r="M82" s="181">
        <f t="shared" si="24"/>
        <v>200</v>
      </c>
      <c r="N82" s="578">
        <v>0</v>
      </c>
      <c r="O82" s="579">
        <v>200</v>
      </c>
      <c r="P82" s="580">
        <v>0</v>
      </c>
      <c r="Q82" s="144">
        <v>0</v>
      </c>
      <c r="R82" s="581">
        <f>298500+1300</f>
        <v>299800</v>
      </c>
      <c r="S82" s="580">
        <v>0</v>
      </c>
      <c r="T82" s="582">
        <v>0</v>
      </c>
      <c r="U82" s="583">
        <v>0</v>
      </c>
      <c r="V82" s="580">
        <v>0</v>
      </c>
      <c r="W82" s="144">
        <v>0</v>
      </c>
      <c r="X82" s="581">
        <v>0</v>
      </c>
      <c r="Y82" s="580">
        <v>0</v>
      </c>
      <c r="Z82" s="582">
        <v>0</v>
      </c>
      <c r="AA82" s="584">
        <v>0</v>
      </c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121" ht="18.75" thickBot="1" x14ac:dyDescent="0.3">
      <c r="E83" s="1355" t="s">
        <v>49</v>
      </c>
      <c r="F83" s="1354"/>
      <c r="G83" s="1354"/>
      <c r="H83" s="1354"/>
      <c r="I83" s="1354"/>
      <c r="J83" s="1354"/>
      <c r="K83" s="1354"/>
      <c r="L83" s="1354"/>
      <c r="M83" s="40">
        <f>SUM(M73:M82)</f>
        <v>121800</v>
      </c>
      <c r="N83" s="40">
        <f t="shared" ref="N83:AA83" si="25">SUM(N73:N82)</f>
        <v>0</v>
      </c>
      <c r="O83" s="40">
        <f t="shared" si="25"/>
        <v>59200</v>
      </c>
      <c r="P83" s="40">
        <f t="shared" si="25"/>
        <v>0</v>
      </c>
      <c r="Q83" s="40">
        <f t="shared" si="25"/>
        <v>62600</v>
      </c>
      <c r="R83" s="40">
        <f t="shared" si="25"/>
        <v>615568</v>
      </c>
      <c r="S83" s="40">
        <f t="shared" si="25"/>
        <v>70000</v>
      </c>
      <c r="T83" s="40">
        <f t="shared" si="25"/>
        <v>500</v>
      </c>
      <c r="U83" s="40">
        <f t="shared" si="25"/>
        <v>153400</v>
      </c>
      <c r="V83" s="40">
        <f t="shared" si="25"/>
        <v>0</v>
      </c>
      <c r="W83" s="40">
        <f t="shared" si="25"/>
        <v>0</v>
      </c>
      <c r="X83" s="40">
        <f t="shared" si="25"/>
        <v>8000</v>
      </c>
      <c r="Y83" s="40">
        <f t="shared" si="25"/>
        <v>0</v>
      </c>
      <c r="Z83" s="40">
        <f t="shared" si="25"/>
        <v>0</v>
      </c>
      <c r="AA83" s="40">
        <f t="shared" si="25"/>
        <v>0</v>
      </c>
    </row>
    <row r="86" spans="1:121" ht="13.5" thickBot="1" x14ac:dyDescent="0.25"/>
    <row r="87" spans="1:121" s="52" customFormat="1" ht="63.75" customHeight="1" thickBot="1" x14ac:dyDescent="0.3">
      <c r="A87" s="52">
        <v>170</v>
      </c>
      <c r="B87" s="65">
        <v>3599</v>
      </c>
      <c r="C87" s="44"/>
      <c r="D87" s="1239"/>
      <c r="E87" s="1240" t="s">
        <v>542</v>
      </c>
      <c r="F87" s="1227"/>
      <c r="G87" s="1228">
        <v>400</v>
      </c>
      <c r="H87" s="1228">
        <v>2016</v>
      </c>
      <c r="I87" s="1229">
        <v>2022</v>
      </c>
      <c r="J87" s="1230">
        <f>K87+M87+L87+R87+S87+T87+U87+V87+W87+X87+Y87+Z87+AA87</f>
        <v>1887842</v>
      </c>
      <c r="K87" s="1231">
        <v>29331</v>
      </c>
      <c r="L87" s="1232">
        <v>34276</v>
      </c>
      <c r="M87" s="36">
        <f t="shared" ref="M87" si="26">N87+O87+P87+Q87</f>
        <v>465760</v>
      </c>
      <c r="N87" s="1233">
        <v>0</v>
      </c>
      <c r="O87" s="1234">
        <v>465760</v>
      </c>
      <c r="P87" s="1235">
        <v>0</v>
      </c>
      <c r="Q87" s="1237">
        <v>0</v>
      </c>
      <c r="R87" s="1236">
        <v>509695</v>
      </c>
      <c r="S87" s="1235">
        <v>0</v>
      </c>
      <c r="T87" s="1237">
        <v>0</v>
      </c>
      <c r="U87" s="1236">
        <v>228430</v>
      </c>
      <c r="V87" s="1235">
        <v>0</v>
      </c>
      <c r="W87" s="1237">
        <v>0</v>
      </c>
      <c r="X87" s="1236">
        <v>234350</v>
      </c>
      <c r="Y87" s="1235">
        <v>0</v>
      </c>
      <c r="Z87" s="1237">
        <v>0</v>
      </c>
      <c r="AA87" s="1238">
        <v>386000</v>
      </c>
      <c r="AB87" s="317"/>
      <c r="AC87" s="317"/>
      <c r="AD87" s="317"/>
      <c r="AE87" s="317"/>
      <c r="AF87" s="455"/>
      <c r="AG87"/>
      <c r="AH87"/>
      <c r="AI87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  <c r="DE87" s="58"/>
      <c r="DF87" s="58"/>
      <c r="DG87" s="58"/>
      <c r="DH87" s="58"/>
      <c r="DI87" s="58"/>
      <c r="DJ87" s="58"/>
      <c r="DK87" s="58"/>
      <c r="DL87" s="58"/>
      <c r="DM87" s="58"/>
      <c r="DN87" s="58"/>
      <c r="DO87" s="58"/>
      <c r="DP87" s="58"/>
      <c r="DQ87" s="58"/>
    </row>
    <row r="88" spans="1:121" ht="18.75" thickBot="1" x14ac:dyDescent="0.3">
      <c r="E88" s="1354" t="s">
        <v>541</v>
      </c>
      <c r="F88" s="1354"/>
      <c r="G88" s="1354"/>
      <c r="H88" s="1354"/>
      <c r="I88" s="1354"/>
      <c r="J88" s="1354"/>
      <c r="K88" s="1354"/>
      <c r="L88" s="1354"/>
      <c r="M88" s="564">
        <f>SUM(M87:M87)</f>
        <v>465760</v>
      </c>
      <c r="N88" s="564">
        <f t="shared" ref="N88:AA88" si="27">SUM(N87:N87)</f>
        <v>0</v>
      </c>
      <c r="O88" s="564">
        <f t="shared" si="27"/>
        <v>465760</v>
      </c>
      <c r="P88" s="564">
        <f t="shared" si="27"/>
        <v>0</v>
      </c>
      <c r="Q88" s="564">
        <f t="shared" si="27"/>
        <v>0</v>
      </c>
      <c r="R88" s="564">
        <f t="shared" si="27"/>
        <v>509695</v>
      </c>
      <c r="S88" s="564">
        <f t="shared" si="27"/>
        <v>0</v>
      </c>
      <c r="T88" s="564">
        <f t="shared" si="27"/>
        <v>0</v>
      </c>
      <c r="U88" s="564">
        <f t="shared" si="27"/>
        <v>228430</v>
      </c>
      <c r="V88" s="564">
        <f t="shared" si="27"/>
        <v>0</v>
      </c>
      <c r="W88" s="564">
        <f t="shared" si="27"/>
        <v>0</v>
      </c>
      <c r="X88" s="564">
        <f t="shared" si="27"/>
        <v>234350</v>
      </c>
      <c r="Y88" s="564">
        <f t="shared" si="27"/>
        <v>0</v>
      </c>
      <c r="Z88" s="564">
        <f t="shared" si="27"/>
        <v>0</v>
      </c>
      <c r="AA88" s="564">
        <f t="shared" si="27"/>
        <v>386000</v>
      </c>
    </row>
    <row r="90" spans="1:121" ht="13.5" thickBot="1" x14ac:dyDescent="0.25"/>
    <row r="91" spans="1:121" s="52" customFormat="1" ht="63.75" customHeight="1" x14ac:dyDescent="0.25">
      <c r="A91" s="52">
        <v>180</v>
      </c>
      <c r="B91" s="65">
        <v>4357</v>
      </c>
      <c r="C91" s="44"/>
      <c r="D91" s="1186"/>
      <c r="E91" s="1187" t="s">
        <v>199</v>
      </c>
      <c r="F91" s="645" t="s">
        <v>69</v>
      </c>
      <c r="G91" s="646">
        <v>424</v>
      </c>
      <c r="H91" s="646">
        <v>2016</v>
      </c>
      <c r="I91" s="647">
        <v>2018</v>
      </c>
      <c r="J91" s="1188">
        <f>K91+L91+M91+SUM(R91:AA91)</f>
        <v>96227</v>
      </c>
      <c r="K91" s="1103">
        <v>0</v>
      </c>
      <c r="L91" s="1189">
        <v>363</v>
      </c>
      <c r="M91" s="84">
        <f t="shared" ref="M91:M92" si="28">N91+O91+P91+Q91</f>
        <v>64981</v>
      </c>
      <c r="N91" s="1190">
        <v>0</v>
      </c>
      <c r="O91" s="266">
        <v>0</v>
      </c>
      <c r="P91" s="1191">
        <v>0</v>
      </c>
      <c r="Q91" s="1192">
        <f>74981-10000</f>
        <v>64981</v>
      </c>
      <c r="R91" s="1193">
        <f>20883+10000</f>
        <v>30883</v>
      </c>
      <c r="S91" s="1191">
        <v>0</v>
      </c>
      <c r="T91" s="1194">
        <v>0</v>
      </c>
      <c r="U91" s="1193">
        <v>0</v>
      </c>
      <c r="V91" s="1191">
        <v>0</v>
      </c>
      <c r="W91" s="1194">
        <v>0</v>
      </c>
      <c r="X91" s="1193">
        <v>0</v>
      </c>
      <c r="Y91" s="1191">
        <v>0</v>
      </c>
      <c r="Z91" s="1194">
        <v>0</v>
      </c>
      <c r="AA91" s="1195">
        <v>0</v>
      </c>
      <c r="AB91" s="317"/>
      <c r="AC91" s="317"/>
      <c r="AD91" s="317"/>
      <c r="AE91" s="317"/>
      <c r="AF91" s="455"/>
      <c r="AG91"/>
      <c r="AH91"/>
      <c r="AI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</row>
    <row r="92" spans="1:121" s="58" customFormat="1" ht="67.5" customHeight="1" thickBot="1" x14ac:dyDescent="0.3">
      <c r="A92" s="52">
        <v>180</v>
      </c>
      <c r="B92" s="65">
        <v>4357</v>
      </c>
      <c r="C92" s="44"/>
      <c r="D92" s="1196"/>
      <c r="E92" s="1197" t="s">
        <v>539</v>
      </c>
      <c r="F92" s="136" t="s">
        <v>69</v>
      </c>
      <c r="G92" s="137">
        <v>424</v>
      </c>
      <c r="H92" s="137">
        <v>2019</v>
      </c>
      <c r="I92" s="138">
        <v>2021</v>
      </c>
      <c r="J92" s="1198">
        <f>K92+L92+M92+SUM(R92:AA92)</f>
        <v>54990</v>
      </c>
      <c r="K92" s="1199">
        <v>0</v>
      </c>
      <c r="L92" s="1200">
        <v>775</v>
      </c>
      <c r="M92" s="1056">
        <f t="shared" si="28"/>
        <v>0</v>
      </c>
      <c r="N92" s="1201">
        <v>0</v>
      </c>
      <c r="O92" s="1058">
        <v>0</v>
      </c>
      <c r="P92" s="1202">
        <v>0</v>
      </c>
      <c r="Q92" s="1203">
        <v>0</v>
      </c>
      <c r="R92" s="1204">
        <v>18186</v>
      </c>
      <c r="S92" s="1202">
        <v>0</v>
      </c>
      <c r="T92" s="1205">
        <v>0</v>
      </c>
      <c r="U92" s="1204">
        <v>29814</v>
      </c>
      <c r="V92" s="1202">
        <v>0</v>
      </c>
      <c r="W92" s="1205">
        <v>0</v>
      </c>
      <c r="X92" s="1204">
        <v>6215</v>
      </c>
      <c r="Y92" s="1202">
        <v>0</v>
      </c>
      <c r="Z92" s="1205">
        <v>0</v>
      </c>
      <c r="AA92" s="1206">
        <v>0</v>
      </c>
      <c r="AB92" s="317"/>
      <c r="AC92" s="317"/>
      <c r="AD92" s="317"/>
      <c r="AE92" s="317"/>
      <c r="AF92" s="455"/>
      <c r="AG92"/>
      <c r="AH92"/>
      <c r="AI92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</row>
    <row r="93" spans="1:121" ht="18.75" thickBot="1" x14ac:dyDescent="0.3">
      <c r="E93" s="1355" t="s">
        <v>198</v>
      </c>
      <c r="F93" s="1354"/>
      <c r="G93" s="1354"/>
      <c r="H93" s="1354"/>
      <c r="I93" s="1354"/>
      <c r="J93" s="1354"/>
      <c r="K93" s="1354"/>
      <c r="L93" s="1354"/>
      <c r="M93" s="40">
        <f>SUM(M91:M92)</f>
        <v>64981</v>
      </c>
      <c r="N93" s="40">
        <f t="shared" ref="N93:AA93" si="29">SUM(N91:N92)</f>
        <v>0</v>
      </c>
      <c r="O93" s="40">
        <f t="shared" si="29"/>
        <v>0</v>
      </c>
      <c r="P93" s="40">
        <f t="shared" si="29"/>
        <v>0</v>
      </c>
      <c r="Q93" s="40">
        <f t="shared" si="29"/>
        <v>64981</v>
      </c>
      <c r="R93" s="40">
        <f t="shared" si="29"/>
        <v>49069</v>
      </c>
      <c r="S93" s="40">
        <f t="shared" si="29"/>
        <v>0</v>
      </c>
      <c r="T93" s="40">
        <f t="shared" si="29"/>
        <v>0</v>
      </c>
      <c r="U93" s="40">
        <f t="shared" si="29"/>
        <v>29814</v>
      </c>
      <c r="V93" s="40">
        <f t="shared" si="29"/>
        <v>0</v>
      </c>
      <c r="W93" s="40">
        <f t="shared" si="29"/>
        <v>0</v>
      </c>
      <c r="X93" s="40">
        <f t="shared" si="29"/>
        <v>6215</v>
      </c>
      <c r="Y93" s="40">
        <f t="shared" si="29"/>
        <v>0</v>
      </c>
      <c r="Z93" s="40">
        <f t="shared" si="29"/>
        <v>0</v>
      </c>
      <c r="AA93" s="40">
        <f t="shared" si="29"/>
        <v>0</v>
      </c>
    </row>
    <row r="95" spans="1:121" ht="13.5" thickBot="1" x14ac:dyDescent="0.25"/>
    <row r="96" spans="1:121" s="159" customFormat="1" ht="48" customHeight="1" x14ac:dyDescent="0.25">
      <c r="A96" s="56">
        <v>190</v>
      </c>
      <c r="B96" s="226">
        <v>3744</v>
      </c>
      <c r="C96" s="227">
        <v>6315</v>
      </c>
      <c r="D96" s="643"/>
      <c r="E96" s="644" t="s">
        <v>179</v>
      </c>
      <c r="F96" s="645" t="s">
        <v>29</v>
      </c>
      <c r="G96" s="646">
        <v>400</v>
      </c>
      <c r="H96" s="646">
        <v>2011</v>
      </c>
      <c r="I96" s="647">
        <v>2019</v>
      </c>
      <c r="J96" s="648">
        <f>K96+L96+M96+SUM(R96:AA96)</f>
        <v>12985</v>
      </c>
      <c r="K96" s="649">
        <v>2985</v>
      </c>
      <c r="L96" s="650">
        <v>0</v>
      </c>
      <c r="M96" s="651">
        <f>N96+O96+P96+Q96</f>
        <v>500</v>
      </c>
      <c r="N96" s="652">
        <v>0</v>
      </c>
      <c r="O96" s="653">
        <v>500</v>
      </c>
      <c r="P96" s="654">
        <v>0</v>
      </c>
      <c r="Q96" s="655">
        <v>0</v>
      </c>
      <c r="R96" s="656">
        <v>3500</v>
      </c>
      <c r="S96" s="654">
        <v>0</v>
      </c>
      <c r="T96" s="655">
        <v>0</v>
      </c>
      <c r="U96" s="656">
        <v>6000</v>
      </c>
      <c r="V96" s="654">
        <v>0</v>
      </c>
      <c r="W96" s="655">
        <v>0</v>
      </c>
      <c r="X96" s="656">
        <v>0</v>
      </c>
      <c r="Y96" s="654">
        <v>0</v>
      </c>
      <c r="Z96" s="655">
        <v>0</v>
      </c>
      <c r="AA96" s="657">
        <v>0</v>
      </c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</row>
    <row r="97" spans="1:121" s="78" customFormat="1" ht="45.75" customHeight="1" x14ac:dyDescent="0.25">
      <c r="A97" s="52">
        <v>190</v>
      </c>
      <c r="B97" s="77">
        <v>3745</v>
      </c>
      <c r="C97" s="44"/>
      <c r="D97" s="1258"/>
      <c r="E97" s="1259" t="s">
        <v>428</v>
      </c>
      <c r="F97" s="530"/>
      <c r="G97" s="506">
        <v>400</v>
      </c>
      <c r="H97" s="506">
        <v>2018</v>
      </c>
      <c r="I97" s="507">
        <v>2022</v>
      </c>
      <c r="J97" s="322">
        <f t="shared" ref="J97" si="30">K97+L97+M97+SUM(R97:AA97)</f>
        <v>83000</v>
      </c>
      <c r="K97" s="531">
        <v>0</v>
      </c>
      <c r="L97" s="327">
        <v>0</v>
      </c>
      <c r="M97" s="310">
        <f t="shared" ref="M97" si="31">N97+O97+P97+Q97</f>
        <v>3000</v>
      </c>
      <c r="N97" s="46">
        <v>0</v>
      </c>
      <c r="O97" s="47">
        <v>3000</v>
      </c>
      <c r="P97" s="511">
        <v>0</v>
      </c>
      <c r="Q97" s="532">
        <v>0</v>
      </c>
      <c r="R97" s="60">
        <v>20000</v>
      </c>
      <c r="S97" s="533">
        <v>0</v>
      </c>
      <c r="T97" s="534">
        <v>0</v>
      </c>
      <c r="U97" s="535">
        <v>20000</v>
      </c>
      <c r="V97" s="533">
        <v>0</v>
      </c>
      <c r="W97" s="509">
        <v>0</v>
      </c>
      <c r="X97" s="536">
        <v>20000</v>
      </c>
      <c r="Y97" s="511">
        <v>0</v>
      </c>
      <c r="Z97" s="509">
        <v>0</v>
      </c>
      <c r="AA97" s="62">
        <v>20000</v>
      </c>
      <c r="AJ97" s="641"/>
      <c r="AK97" s="641"/>
      <c r="AL97" s="641"/>
      <c r="AM97" s="641"/>
      <c r="AN97" s="641"/>
      <c r="AO97" s="641"/>
      <c r="AP97" s="641"/>
      <c r="AQ97" s="641"/>
      <c r="AR97" s="641"/>
      <c r="AS97" s="641"/>
      <c r="AT97" s="641"/>
      <c r="AU97" s="641"/>
      <c r="AV97" s="641"/>
      <c r="AW97" s="641"/>
      <c r="AX97" s="641"/>
      <c r="AY97" s="641"/>
      <c r="AZ97" s="641"/>
      <c r="BA97" s="641"/>
      <c r="BB97" s="641"/>
      <c r="BC97" s="641"/>
      <c r="BD97" s="641"/>
      <c r="BE97" s="641"/>
      <c r="BF97" s="641"/>
      <c r="BG97" s="641"/>
      <c r="BH97" s="641"/>
      <c r="BI97" s="641"/>
      <c r="BJ97" s="641"/>
      <c r="BK97" s="641"/>
      <c r="BL97" s="641"/>
      <c r="BM97" s="641"/>
      <c r="BN97" s="641"/>
      <c r="BO97" s="641"/>
      <c r="BP97" s="641"/>
      <c r="BQ97" s="641"/>
      <c r="BR97" s="641"/>
      <c r="BS97" s="641"/>
      <c r="BT97" s="641"/>
      <c r="BU97" s="641"/>
      <c r="BV97" s="641"/>
      <c r="BW97" s="641"/>
      <c r="BX97" s="641"/>
      <c r="BY97" s="641"/>
      <c r="BZ97" s="641"/>
      <c r="CA97" s="641"/>
      <c r="CB97" s="641"/>
      <c r="CC97" s="641"/>
      <c r="CD97" s="641"/>
      <c r="CE97" s="641"/>
      <c r="CF97" s="641"/>
      <c r="CG97" s="641"/>
      <c r="CH97" s="641"/>
      <c r="CI97" s="641"/>
      <c r="CJ97" s="641"/>
      <c r="CK97" s="641"/>
      <c r="CL97" s="641"/>
      <c r="CM97" s="641"/>
      <c r="CN97" s="641"/>
      <c r="CO97" s="641"/>
      <c r="CP97" s="641"/>
      <c r="CQ97" s="641"/>
      <c r="CR97" s="641"/>
      <c r="CS97" s="641"/>
      <c r="CT97" s="641"/>
      <c r="CU97" s="641"/>
      <c r="CV97" s="641"/>
      <c r="CW97" s="641"/>
      <c r="CX97" s="641"/>
      <c r="CY97" s="641"/>
      <c r="CZ97" s="641"/>
      <c r="DA97" s="641"/>
      <c r="DB97" s="641"/>
      <c r="DC97" s="641"/>
      <c r="DD97" s="641"/>
      <c r="DE97" s="641"/>
      <c r="DF97" s="641"/>
      <c r="DG97" s="641"/>
      <c r="DH97" s="641"/>
      <c r="DI97" s="641"/>
      <c r="DJ97" s="641"/>
      <c r="DK97" s="641"/>
      <c r="DL97" s="641"/>
      <c r="DM97" s="641"/>
      <c r="DN97" s="641"/>
      <c r="DO97" s="641"/>
      <c r="DP97" s="641"/>
      <c r="DQ97" s="641"/>
    </row>
    <row r="98" spans="1:121" s="78" customFormat="1" ht="51" customHeight="1" thickBot="1" x14ac:dyDescent="0.3">
      <c r="A98" s="52">
        <v>190</v>
      </c>
      <c r="B98" s="77">
        <v>3741</v>
      </c>
      <c r="C98" s="44">
        <v>6351</v>
      </c>
      <c r="D98" s="1242"/>
      <c r="E98" s="1243" t="s">
        <v>544</v>
      </c>
      <c r="F98" s="1244" t="s">
        <v>69</v>
      </c>
      <c r="G98" s="1245"/>
      <c r="H98" s="1245">
        <v>2013</v>
      </c>
      <c r="I98" s="1246">
        <v>2020</v>
      </c>
      <c r="J98" s="1247">
        <f>K98+L98+M98+SUM(R98:AA98)</f>
        <v>65948</v>
      </c>
      <c r="K98" s="1248">
        <v>991</v>
      </c>
      <c r="L98" s="1249">
        <v>0</v>
      </c>
      <c r="M98" s="395">
        <f>N98+O98+P98+Q98</f>
        <v>500</v>
      </c>
      <c r="N98" s="1241">
        <v>0</v>
      </c>
      <c r="O98" s="1250">
        <v>500</v>
      </c>
      <c r="P98" s="1251">
        <v>0</v>
      </c>
      <c r="Q98" s="1252">
        <v>0</v>
      </c>
      <c r="R98" s="538">
        <v>29500</v>
      </c>
      <c r="S98" s="1253">
        <v>0</v>
      </c>
      <c r="T98" s="1254">
        <v>0</v>
      </c>
      <c r="U98" s="1255">
        <v>34957</v>
      </c>
      <c r="V98" s="1253">
        <v>0</v>
      </c>
      <c r="W98" s="329">
        <v>0</v>
      </c>
      <c r="X98" s="1256">
        <v>0</v>
      </c>
      <c r="Y98" s="1251">
        <v>0</v>
      </c>
      <c r="Z98" s="329">
        <v>0</v>
      </c>
      <c r="AA98" s="1257">
        <v>0</v>
      </c>
      <c r="AJ98" s="641"/>
      <c r="AK98" s="641"/>
      <c r="AL98" s="641"/>
      <c r="AM98" s="641"/>
      <c r="AN98" s="641"/>
      <c r="AO98" s="641"/>
      <c r="AP98" s="641"/>
      <c r="AQ98" s="641"/>
      <c r="AR98" s="641"/>
      <c r="AS98" s="641"/>
      <c r="AT98" s="641"/>
      <c r="AU98" s="641"/>
      <c r="AV98" s="641"/>
      <c r="AW98" s="641"/>
      <c r="AX98" s="641"/>
      <c r="AY98" s="641"/>
      <c r="AZ98" s="641"/>
      <c r="BA98" s="641"/>
      <c r="BB98" s="641"/>
      <c r="BC98" s="641"/>
      <c r="BD98" s="641"/>
      <c r="BE98" s="641"/>
      <c r="BF98" s="641"/>
      <c r="BG98" s="641"/>
      <c r="BH98" s="641"/>
      <c r="BI98" s="641"/>
      <c r="BJ98" s="641"/>
      <c r="BK98" s="641"/>
      <c r="BL98" s="641"/>
      <c r="BM98" s="641"/>
      <c r="BN98" s="641"/>
      <c r="BO98" s="641"/>
      <c r="BP98" s="641"/>
      <c r="BQ98" s="641"/>
      <c r="BR98" s="641"/>
      <c r="BS98" s="641"/>
      <c r="BT98" s="641"/>
      <c r="BU98" s="641"/>
      <c r="BV98" s="641"/>
      <c r="BW98" s="641"/>
      <c r="BX98" s="641"/>
      <c r="BY98" s="641"/>
      <c r="BZ98" s="641"/>
      <c r="CA98" s="641"/>
      <c r="CB98" s="641"/>
      <c r="CC98" s="641"/>
      <c r="CD98" s="641"/>
      <c r="CE98" s="641"/>
      <c r="CF98" s="641"/>
      <c r="CG98" s="641"/>
      <c r="CH98" s="641"/>
      <c r="CI98" s="641"/>
      <c r="CJ98" s="641"/>
      <c r="CK98" s="641"/>
      <c r="CL98" s="641"/>
      <c r="CM98" s="641"/>
      <c r="CN98" s="641"/>
      <c r="CO98" s="641"/>
      <c r="CP98" s="641"/>
      <c r="CQ98" s="641"/>
      <c r="CR98" s="641"/>
      <c r="CS98" s="641"/>
      <c r="CT98" s="641"/>
      <c r="CU98" s="641"/>
      <c r="CV98" s="641"/>
      <c r="CW98" s="641"/>
      <c r="CX98" s="641"/>
      <c r="CY98" s="641"/>
      <c r="CZ98" s="641"/>
      <c r="DA98" s="641"/>
      <c r="DB98" s="641"/>
      <c r="DC98" s="641"/>
      <c r="DD98" s="641"/>
      <c r="DE98" s="641"/>
      <c r="DF98" s="641"/>
      <c r="DG98" s="641"/>
      <c r="DH98" s="641"/>
      <c r="DI98" s="641"/>
      <c r="DJ98" s="641"/>
      <c r="DK98" s="641"/>
      <c r="DL98" s="641"/>
      <c r="DM98" s="641"/>
      <c r="DN98" s="641"/>
      <c r="DO98" s="641"/>
      <c r="DP98" s="641"/>
      <c r="DQ98" s="641"/>
    </row>
    <row r="99" spans="1:121" ht="18.75" thickBot="1" x14ac:dyDescent="0.3">
      <c r="E99" s="1354" t="s">
        <v>200</v>
      </c>
      <c r="F99" s="1354"/>
      <c r="G99" s="1354"/>
      <c r="H99" s="1354"/>
      <c r="I99" s="1354"/>
      <c r="J99" s="1354"/>
      <c r="K99" s="1354"/>
      <c r="L99" s="1354"/>
      <c r="M99" s="40">
        <f t="shared" ref="M99:N99" si="32">SUM(M96:M98)</f>
        <v>4000</v>
      </c>
      <c r="N99" s="40">
        <f t="shared" si="32"/>
        <v>0</v>
      </c>
      <c r="O99" s="40">
        <f>SUM(O96:O98)</f>
        <v>4000</v>
      </c>
      <c r="P99" s="40">
        <f t="shared" ref="P99:AA99" si="33">SUM(P96:P98)</f>
        <v>0</v>
      </c>
      <c r="Q99" s="40">
        <f t="shared" si="33"/>
        <v>0</v>
      </c>
      <c r="R99" s="40">
        <f t="shared" si="33"/>
        <v>53000</v>
      </c>
      <c r="S99" s="40">
        <f t="shared" si="33"/>
        <v>0</v>
      </c>
      <c r="T99" s="40">
        <f t="shared" si="33"/>
        <v>0</v>
      </c>
      <c r="U99" s="40">
        <f t="shared" si="33"/>
        <v>60957</v>
      </c>
      <c r="V99" s="40">
        <f t="shared" si="33"/>
        <v>0</v>
      </c>
      <c r="W99" s="40">
        <f t="shared" si="33"/>
        <v>0</v>
      </c>
      <c r="X99" s="40">
        <f t="shared" si="33"/>
        <v>20000</v>
      </c>
      <c r="Y99" s="40">
        <f t="shared" si="33"/>
        <v>0</v>
      </c>
      <c r="Z99" s="40">
        <f t="shared" si="33"/>
        <v>0</v>
      </c>
      <c r="AA99" s="40">
        <f t="shared" si="33"/>
        <v>20000</v>
      </c>
    </row>
    <row r="101" spans="1:121" ht="13.5" thickBot="1" x14ac:dyDescent="0.25"/>
    <row r="102" spans="1:121" s="214" customFormat="1" ht="25.5" customHeight="1" x14ac:dyDescent="0.25">
      <c r="A102" s="35">
        <v>210</v>
      </c>
      <c r="B102" s="197">
        <v>3635</v>
      </c>
      <c r="C102" s="198">
        <v>6119</v>
      </c>
      <c r="D102" s="199"/>
      <c r="E102" s="200" t="s">
        <v>37</v>
      </c>
      <c r="F102" s="201"/>
      <c r="G102" s="202">
        <v>400</v>
      </c>
      <c r="H102" s="202">
        <v>2010</v>
      </c>
      <c r="I102" s="203">
        <v>2020</v>
      </c>
      <c r="J102" s="204">
        <f>K102+L102+M102+SUM(R102:AA102)</f>
        <v>7283</v>
      </c>
      <c r="K102" s="205">
        <v>1283</v>
      </c>
      <c r="L102" s="206">
        <v>0</v>
      </c>
      <c r="M102" s="207">
        <f>SUM(N102:Q102)</f>
        <v>1500</v>
      </c>
      <c r="N102" s="208">
        <v>0</v>
      </c>
      <c r="O102" s="209">
        <v>1500</v>
      </c>
      <c r="P102" s="210">
        <v>0</v>
      </c>
      <c r="Q102" s="211">
        <v>0</v>
      </c>
      <c r="R102" s="212">
        <v>1500</v>
      </c>
      <c r="S102" s="210">
        <v>0</v>
      </c>
      <c r="T102" s="211">
        <v>0</v>
      </c>
      <c r="U102" s="212">
        <v>1500</v>
      </c>
      <c r="V102" s="210">
        <v>0</v>
      </c>
      <c r="W102" s="211">
        <v>0</v>
      </c>
      <c r="X102" s="212">
        <v>1500</v>
      </c>
      <c r="Y102" s="210">
        <v>0</v>
      </c>
      <c r="Z102" s="211">
        <v>0</v>
      </c>
      <c r="AA102" s="213">
        <v>0</v>
      </c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</row>
    <row r="103" spans="1:121" s="189" customFormat="1" ht="47.25" customHeight="1" thickBot="1" x14ac:dyDescent="0.3">
      <c r="A103" s="35">
        <v>210</v>
      </c>
      <c r="B103" s="197">
        <v>3635</v>
      </c>
      <c r="C103" s="198">
        <v>6119</v>
      </c>
      <c r="D103" s="215"/>
      <c r="E103" s="216" t="s">
        <v>38</v>
      </c>
      <c r="F103" s="217"/>
      <c r="G103" s="218">
        <v>400</v>
      </c>
      <c r="H103" s="218">
        <v>2010</v>
      </c>
      <c r="I103" s="219">
        <v>2020</v>
      </c>
      <c r="J103" s="220">
        <f>K103+L103+M103+SUM(R103:AA103)</f>
        <v>6000</v>
      </c>
      <c r="K103" s="221">
        <v>0</v>
      </c>
      <c r="L103" s="222">
        <v>0</v>
      </c>
      <c r="M103" s="275">
        <f>SUM(N103:Q103)</f>
        <v>1500</v>
      </c>
      <c r="N103" s="101">
        <v>0</v>
      </c>
      <c r="O103" s="276">
        <v>1500</v>
      </c>
      <c r="P103" s="102">
        <v>0</v>
      </c>
      <c r="Q103" s="277">
        <v>0</v>
      </c>
      <c r="R103" s="103">
        <v>1500</v>
      </c>
      <c r="S103" s="102">
        <v>0</v>
      </c>
      <c r="T103" s="277">
        <v>0</v>
      </c>
      <c r="U103" s="103">
        <v>1500</v>
      </c>
      <c r="V103" s="102">
        <v>0</v>
      </c>
      <c r="W103" s="277">
        <v>0</v>
      </c>
      <c r="X103" s="103">
        <v>1500</v>
      </c>
      <c r="Y103" s="102">
        <v>0</v>
      </c>
      <c r="Z103" s="277">
        <v>0</v>
      </c>
      <c r="AA103" s="237">
        <v>0</v>
      </c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</row>
    <row r="104" spans="1:121" ht="18.75" thickBot="1" x14ac:dyDescent="0.3">
      <c r="E104" s="1355" t="s">
        <v>52</v>
      </c>
      <c r="F104" s="1354"/>
      <c r="G104" s="1354"/>
      <c r="H104" s="1354"/>
      <c r="I104" s="1354"/>
      <c r="J104" s="1354"/>
      <c r="K104" s="1354"/>
      <c r="L104" s="1354"/>
      <c r="M104" s="40">
        <f>SUM(M102:M103)</f>
        <v>3000</v>
      </c>
      <c r="N104" s="40">
        <f t="shared" ref="N104:AA104" si="34">SUM(N102:N103)</f>
        <v>0</v>
      </c>
      <c r="O104" s="40">
        <f t="shared" si="34"/>
        <v>3000</v>
      </c>
      <c r="P104" s="40">
        <f t="shared" si="34"/>
        <v>0</v>
      </c>
      <c r="Q104" s="40">
        <f t="shared" si="34"/>
        <v>0</v>
      </c>
      <c r="R104" s="40">
        <f t="shared" si="34"/>
        <v>3000</v>
      </c>
      <c r="S104" s="40">
        <f t="shared" si="34"/>
        <v>0</v>
      </c>
      <c r="T104" s="40">
        <f t="shared" si="34"/>
        <v>0</v>
      </c>
      <c r="U104" s="40">
        <f t="shared" si="34"/>
        <v>3000</v>
      </c>
      <c r="V104" s="40">
        <f t="shared" si="34"/>
        <v>0</v>
      </c>
      <c r="W104" s="40">
        <f t="shared" si="34"/>
        <v>0</v>
      </c>
      <c r="X104" s="40">
        <f t="shared" si="34"/>
        <v>3000</v>
      </c>
      <c r="Y104" s="40">
        <f t="shared" si="34"/>
        <v>0</v>
      </c>
      <c r="Z104" s="40">
        <f t="shared" si="34"/>
        <v>0</v>
      </c>
      <c r="AA104" s="40">
        <f t="shared" si="34"/>
        <v>0</v>
      </c>
    </row>
    <row r="105" spans="1:121" ht="13.5" thickBot="1" x14ac:dyDescent="0.25"/>
    <row r="106" spans="1:121" s="304" customFormat="1" ht="30.75" customHeight="1" x14ac:dyDescent="0.25">
      <c r="A106" s="35">
        <v>230</v>
      </c>
      <c r="B106" s="595">
        <v>1014</v>
      </c>
      <c r="C106" s="303">
        <v>6121</v>
      </c>
      <c r="D106" s="1122">
        <v>8195</v>
      </c>
      <c r="E106" s="1123" t="s">
        <v>442</v>
      </c>
      <c r="F106" s="614" t="s">
        <v>57</v>
      </c>
      <c r="G106" s="615">
        <v>400</v>
      </c>
      <c r="H106" s="615">
        <v>2015</v>
      </c>
      <c r="I106" s="616">
        <v>2019</v>
      </c>
      <c r="J106" s="83">
        <f>K106+L106+M106+SUM(R106:AA106)</f>
        <v>10280</v>
      </c>
      <c r="K106" s="1069">
        <v>264</v>
      </c>
      <c r="L106" s="602">
        <v>97</v>
      </c>
      <c r="M106" s="84">
        <f>N106+O106+P106+Q106</f>
        <v>3919</v>
      </c>
      <c r="N106" s="85">
        <v>3419</v>
      </c>
      <c r="O106" s="609">
        <v>500</v>
      </c>
      <c r="P106" s="603">
        <v>0</v>
      </c>
      <c r="Q106" s="602">
        <v>0</v>
      </c>
      <c r="R106" s="86">
        <v>6000</v>
      </c>
      <c r="S106" s="603">
        <v>0</v>
      </c>
      <c r="T106" s="604">
        <v>0</v>
      </c>
      <c r="U106" s="87">
        <v>0</v>
      </c>
      <c r="V106" s="603">
        <v>0</v>
      </c>
      <c r="W106" s="602"/>
      <c r="X106" s="86">
        <v>0</v>
      </c>
      <c r="Y106" s="603">
        <v>0</v>
      </c>
      <c r="Z106" s="602">
        <v>0</v>
      </c>
      <c r="AA106" s="83">
        <v>0</v>
      </c>
      <c r="AB106"/>
      <c r="AC106"/>
      <c r="AD106"/>
      <c r="AE106"/>
      <c r="AF106"/>
      <c r="AG106"/>
      <c r="AH106"/>
      <c r="AI106"/>
      <c r="AJ106" s="291"/>
      <c r="AK106" s="291"/>
      <c r="AL106" s="291"/>
      <c r="AM106" s="291"/>
      <c r="AN106" s="291"/>
      <c r="AO106" s="291"/>
      <c r="AP106" s="291"/>
      <c r="AQ106" s="291"/>
      <c r="AR106" s="278"/>
      <c r="AS106" s="278"/>
      <c r="AT106" s="278"/>
      <c r="AU106" s="278"/>
      <c r="AV106" s="278"/>
      <c r="AW106" s="278"/>
      <c r="AX106" s="278"/>
      <c r="AY106" s="278"/>
      <c r="AZ106" s="278"/>
      <c r="BA106" s="278"/>
      <c r="BB106" s="278"/>
      <c r="BC106" s="278"/>
      <c r="BD106" s="278"/>
      <c r="BE106" s="278"/>
      <c r="BF106" s="278"/>
      <c r="BG106" s="278"/>
      <c r="BH106" s="278"/>
      <c r="BI106" s="278"/>
      <c r="BJ106" s="278"/>
      <c r="BK106" s="278"/>
      <c r="BL106" s="278"/>
      <c r="BM106" s="278"/>
      <c r="BN106" s="278"/>
      <c r="BO106" s="278"/>
      <c r="BP106" s="278"/>
      <c r="BQ106" s="278"/>
      <c r="BR106" s="278"/>
      <c r="BS106" s="278"/>
      <c r="BT106" s="278"/>
      <c r="BU106" s="278"/>
      <c r="BV106" s="278"/>
      <c r="BW106" s="278"/>
      <c r="BX106" s="278"/>
      <c r="BY106" s="278"/>
      <c r="BZ106" s="278"/>
      <c r="CA106" s="278"/>
      <c r="CB106" s="278"/>
      <c r="CC106" s="278"/>
      <c r="CD106" s="278"/>
      <c r="CE106" s="278"/>
      <c r="CF106" s="278"/>
      <c r="CG106" s="278"/>
      <c r="CH106" s="278"/>
      <c r="CI106" s="278"/>
      <c r="CJ106" s="278"/>
      <c r="CK106" s="278"/>
      <c r="CL106" s="278"/>
      <c r="CM106" s="278"/>
      <c r="CN106" s="278"/>
      <c r="CO106" s="278"/>
      <c r="CP106" s="278"/>
      <c r="CQ106" s="278"/>
      <c r="CR106" s="278"/>
      <c r="CS106" s="278"/>
      <c r="CT106" s="278"/>
      <c r="CU106" s="278"/>
      <c r="CV106" s="278"/>
      <c r="CW106" s="278"/>
      <c r="CX106" s="278"/>
      <c r="CY106" s="278"/>
      <c r="CZ106" s="278"/>
      <c r="DA106" s="278"/>
      <c r="DB106" s="278"/>
      <c r="DC106" s="278"/>
      <c r="DD106" s="278"/>
      <c r="DE106" s="278"/>
      <c r="DF106" s="278"/>
      <c r="DG106" s="278"/>
      <c r="DH106" s="278"/>
      <c r="DI106" s="278"/>
      <c r="DJ106" s="278"/>
      <c r="DK106" s="278"/>
      <c r="DL106" s="278"/>
      <c r="DM106" s="278"/>
      <c r="DN106" s="278"/>
      <c r="DO106" s="278"/>
      <c r="DP106" s="278"/>
      <c r="DQ106" s="278"/>
    </row>
    <row r="107" spans="1:121" ht="20.25" customHeight="1" x14ac:dyDescent="0.25">
      <c r="A107" s="33">
        <v>230</v>
      </c>
      <c r="B107" s="43">
        <v>2212</v>
      </c>
      <c r="C107" s="44">
        <v>6121</v>
      </c>
      <c r="D107" s="1124">
        <v>3069</v>
      </c>
      <c r="E107" s="1125" t="s">
        <v>58</v>
      </c>
      <c r="F107" s="370" t="s">
        <v>59</v>
      </c>
      <c r="G107" s="76">
        <v>400</v>
      </c>
      <c r="H107" s="76">
        <v>2008</v>
      </c>
      <c r="I107" s="371">
        <v>2019</v>
      </c>
      <c r="J107" s="45">
        <f t="shared" ref="J107:J119" si="35">K107+L107+M107+SUM(R107:AA107)</f>
        <v>68370</v>
      </c>
      <c r="K107" s="372">
        <v>2939</v>
      </c>
      <c r="L107" s="384">
        <v>0</v>
      </c>
      <c r="M107" s="310">
        <f>N107+O107+P107+Q107</f>
        <v>10198</v>
      </c>
      <c r="N107" s="46">
        <v>198</v>
      </c>
      <c r="O107" s="47">
        <v>10000</v>
      </c>
      <c r="P107" s="362">
        <v>0</v>
      </c>
      <c r="Q107" s="50">
        <v>0</v>
      </c>
      <c r="R107" s="312">
        <v>55233</v>
      </c>
      <c r="S107" s="313">
        <v>0</v>
      </c>
      <c r="T107" s="314">
        <v>0</v>
      </c>
      <c r="U107" s="315">
        <v>0</v>
      </c>
      <c r="V107" s="313">
        <v>0</v>
      </c>
      <c r="W107" s="314">
        <v>0</v>
      </c>
      <c r="X107" s="315">
        <v>0</v>
      </c>
      <c r="Y107" s="313">
        <v>0</v>
      </c>
      <c r="Z107" s="314">
        <v>0</v>
      </c>
      <c r="AA107" s="322">
        <v>0</v>
      </c>
      <c r="AB107" s="316"/>
      <c r="AC107" s="316"/>
      <c r="AD107" s="316"/>
      <c r="AE107" s="317"/>
      <c r="AJ107" s="291"/>
      <c r="AK107" s="291"/>
      <c r="AL107" s="291"/>
      <c r="AM107" s="291"/>
      <c r="AN107" s="291"/>
      <c r="AO107" s="291"/>
      <c r="AP107" s="291"/>
      <c r="AQ107" s="291"/>
      <c r="AR107" s="291"/>
      <c r="AS107" s="291"/>
      <c r="AT107" s="291"/>
      <c r="AU107" s="291"/>
      <c r="AV107" s="291"/>
      <c r="AW107" s="291"/>
      <c r="AX107" s="291"/>
      <c r="AY107" s="291"/>
      <c r="AZ107" s="291"/>
      <c r="BA107" s="291"/>
      <c r="BB107" s="291"/>
      <c r="BC107" s="291"/>
      <c r="BD107" s="291"/>
      <c r="BE107" s="291"/>
      <c r="BF107" s="291"/>
      <c r="BG107" s="291"/>
      <c r="BH107" s="291"/>
      <c r="BI107" s="291"/>
      <c r="BJ107" s="291"/>
      <c r="BK107" s="291"/>
      <c r="BL107" s="291"/>
      <c r="BM107" s="291"/>
      <c r="BN107" s="291"/>
      <c r="BO107" s="291"/>
      <c r="BP107" s="291"/>
      <c r="BQ107" s="291"/>
      <c r="BR107" s="291"/>
      <c r="BS107" s="291"/>
      <c r="BT107" s="291"/>
      <c r="BU107" s="291"/>
      <c r="BV107" s="291"/>
      <c r="BW107" s="291"/>
      <c r="BX107" s="291"/>
      <c r="BY107" s="291"/>
      <c r="BZ107" s="291"/>
      <c r="CA107" s="291"/>
      <c r="CB107" s="291"/>
      <c r="CC107" s="291"/>
      <c r="CD107" s="291"/>
      <c r="CE107" s="291"/>
      <c r="CF107" s="291"/>
      <c r="CG107" s="291"/>
      <c r="CH107" s="291"/>
      <c r="CI107" s="291"/>
      <c r="CJ107" s="291"/>
      <c r="CK107" s="291"/>
      <c r="CL107" s="291"/>
      <c r="CM107" s="291"/>
      <c r="CN107" s="291"/>
      <c r="CO107" s="291"/>
      <c r="CP107" s="291"/>
      <c r="CQ107" s="291"/>
      <c r="CR107" s="291"/>
      <c r="CS107" s="291"/>
      <c r="CT107" s="291"/>
      <c r="CU107" s="291"/>
      <c r="CV107" s="291"/>
      <c r="CW107" s="291"/>
      <c r="CX107" s="291"/>
      <c r="CY107" s="291"/>
      <c r="CZ107" s="291"/>
      <c r="DA107" s="291"/>
      <c r="DB107" s="291"/>
      <c r="DC107" s="291"/>
      <c r="DD107" s="291"/>
      <c r="DE107" s="291"/>
      <c r="DF107" s="291"/>
      <c r="DG107" s="291"/>
      <c r="DH107" s="291"/>
      <c r="DI107" s="291"/>
      <c r="DJ107" s="291"/>
      <c r="DK107" s="291"/>
      <c r="DL107" s="291"/>
      <c r="DM107" s="291"/>
      <c r="DN107" s="291"/>
      <c r="DO107" s="291"/>
      <c r="DP107" s="291"/>
      <c r="DQ107" s="291"/>
    </row>
    <row r="108" spans="1:121" ht="30.75" customHeight="1" x14ac:dyDescent="0.25">
      <c r="A108" s="33">
        <v>230</v>
      </c>
      <c r="B108" s="43">
        <v>2212</v>
      </c>
      <c r="C108" s="44">
        <v>6121</v>
      </c>
      <c r="D108" s="1141">
        <v>3115</v>
      </c>
      <c r="E108" s="1142" t="s">
        <v>60</v>
      </c>
      <c r="F108" s="319" t="s">
        <v>28</v>
      </c>
      <c r="G108" s="320">
        <v>400</v>
      </c>
      <c r="H108" s="320">
        <v>2016</v>
      </c>
      <c r="I108" s="321">
        <v>2020</v>
      </c>
      <c r="J108" s="45">
        <f t="shared" si="35"/>
        <v>9791</v>
      </c>
      <c r="K108" s="308">
        <v>543</v>
      </c>
      <c r="L108" s="309">
        <v>0</v>
      </c>
      <c r="M108" s="310">
        <f>N108+O108+P108+Q108</f>
        <v>2316</v>
      </c>
      <c r="N108" s="46">
        <v>2316</v>
      </c>
      <c r="O108" s="47">
        <v>0</v>
      </c>
      <c r="P108" s="362">
        <v>0</v>
      </c>
      <c r="Q108" s="1171">
        <v>0</v>
      </c>
      <c r="R108" s="312">
        <v>2867</v>
      </c>
      <c r="S108" s="313">
        <v>0</v>
      </c>
      <c r="T108" s="314">
        <v>0</v>
      </c>
      <c r="U108" s="315">
        <v>4065</v>
      </c>
      <c r="V108" s="313">
        <v>0</v>
      </c>
      <c r="W108" s="314">
        <v>0</v>
      </c>
      <c r="X108" s="315">
        <v>0</v>
      </c>
      <c r="Y108" s="313">
        <v>0</v>
      </c>
      <c r="Z108" s="314">
        <v>0</v>
      </c>
      <c r="AA108" s="322">
        <v>0</v>
      </c>
      <c r="AB108" s="316"/>
      <c r="AC108" s="316"/>
      <c r="AD108" s="316"/>
      <c r="AE108" s="317"/>
      <c r="AJ108" s="291"/>
      <c r="AK108" s="291"/>
      <c r="AL108" s="291"/>
      <c r="AM108" s="291"/>
      <c r="AN108" s="291"/>
      <c r="AO108" s="291"/>
      <c r="AP108" s="291"/>
      <c r="AQ108" s="291"/>
      <c r="AR108" s="291"/>
      <c r="AS108" s="291"/>
      <c r="AT108" s="291"/>
      <c r="AU108" s="291"/>
      <c r="AV108" s="291"/>
      <c r="AW108" s="291"/>
      <c r="AX108" s="291"/>
      <c r="AY108" s="291"/>
      <c r="AZ108" s="291"/>
      <c r="BA108" s="291"/>
      <c r="BB108" s="291"/>
      <c r="BC108" s="291"/>
      <c r="BD108" s="291"/>
      <c r="BE108" s="291"/>
      <c r="BF108" s="291"/>
      <c r="BG108" s="291"/>
      <c r="BH108" s="291"/>
      <c r="BI108" s="291"/>
      <c r="BJ108" s="291"/>
      <c r="BK108" s="291"/>
      <c r="BL108" s="291"/>
      <c r="BM108" s="291"/>
      <c r="BN108" s="291"/>
      <c r="BO108" s="291"/>
      <c r="BP108" s="291"/>
      <c r="BQ108" s="291"/>
      <c r="BR108" s="291"/>
      <c r="BS108" s="291"/>
      <c r="BT108" s="291"/>
      <c r="BU108" s="291"/>
      <c r="BV108" s="291"/>
      <c r="BW108" s="291"/>
      <c r="BX108" s="291"/>
      <c r="BY108" s="291"/>
      <c r="BZ108" s="291"/>
      <c r="CA108" s="291"/>
      <c r="CB108" s="291"/>
      <c r="CC108" s="291"/>
      <c r="CD108" s="291"/>
      <c r="CE108" s="291"/>
      <c r="CF108" s="291"/>
      <c r="CG108" s="291"/>
      <c r="CH108" s="291"/>
      <c r="CI108" s="291"/>
      <c r="CJ108" s="291"/>
      <c r="CK108" s="291"/>
      <c r="CL108" s="291"/>
      <c r="CM108" s="291"/>
      <c r="CN108" s="291"/>
      <c r="CO108" s="291"/>
      <c r="CP108" s="291"/>
      <c r="CQ108" s="291"/>
      <c r="CR108" s="291"/>
      <c r="CS108" s="291"/>
      <c r="CT108" s="291"/>
      <c r="CU108" s="291"/>
      <c r="CV108" s="291"/>
      <c r="CW108" s="291"/>
      <c r="CX108" s="291"/>
      <c r="CY108" s="291"/>
      <c r="CZ108" s="291"/>
      <c r="DA108" s="291"/>
      <c r="DB108" s="291"/>
      <c r="DC108" s="291"/>
      <c r="DD108" s="291"/>
      <c r="DE108" s="291"/>
      <c r="DF108" s="291"/>
      <c r="DG108" s="291"/>
      <c r="DH108" s="291"/>
      <c r="DI108" s="291"/>
      <c r="DJ108" s="291"/>
      <c r="DK108" s="291"/>
      <c r="DL108" s="291"/>
      <c r="DM108" s="291"/>
      <c r="DN108" s="291"/>
      <c r="DO108" s="291"/>
      <c r="DP108" s="291"/>
      <c r="DQ108" s="291"/>
    </row>
    <row r="109" spans="1:121" ht="45" customHeight="1" x14ac:dyDescent="0.25">
      <c r="A109" s="33">
        <v>230</v>
      </c>
      <c r="B109" s="43">
        <v>2212</v>
      </c>
      <c r="C109" s="44">
        <v>6121</v>
      </c>
      <c r="D109" s="1143">
        <v>3136</v>
      </c>
      <c r="E109" s="1144" t="s">
        <v>61</v>
      </c>
      <c r="F109" s="323" t="s">
        <v>29</v>
      </c>
      <c r="G109" s="280">
        <v>400</v>
      </c>
      <c r="H109" s="280">
        <v>2016</v>
      </c>
      <c r="I109" s="281">
        <v>2018</v>
      </c>
      <c r="J109" s="45">
        <f t="shared" si="35"/>
        <v>27000</v>
      </c>
      <c r="K109" s="324">
        <v>0</v>
      </c>
      <c r="L109" s="325">
        <v>16481</v>
      </c>
      <c r="M109" s="310">
        <f t="shared" ref="M109:M116" si="36">N109+O109+P109+Q109</f>
        <v>10519</v>
      </c>
      <c r="N109" s="284">
        <v>10519</v>
      </c>
      <c r="O109" s="285">
        <v>0</v>
      </c>
      <c r="P109" s="326">
        <v>0</v>
      </c>
      <c r="Q109" s="328">
        <v>0</v>
      </c>
      <c r="R109" s="287">
        <v>0</v>
      </c>
      <c r="S109" s="326">
        <v>0</v>
      </c>
      <c r="T109" s="327">
        <v>0</v>
      </c>
      <c r="U109" s="289">
        <v>0</v>
      </c>
      <c r="V109" s="326">
        <v>0</v>
      </c>
      <c r="W109" s="328">
        <v>0</v>
      </c>
      <c r="X109" s="287">
        <v>0</v>
      </c>
      <c r="Y109" s="328">
        <v>0</v>
      </c>
      <c r="Z109" s="50">
        <v>0</v>
      </c>
      <c r="AA109" s="45">
        <v>0</v>
      </c>
      <c r="AB109" s="316"/>
      <c r="AC109" s="316"/>
      <c r="AD109" s="316"/>
      <c r="AE109" s="317"/>
      <c r="AJ109" s="291"/>
      <c r="AK109" s="291"/>
      <c r="AL109" s="291"/>
      <c r="AM109" s="291"/>
      <c r="AN109" s="291"/>
      <c r="AO109" s="291"/>
      <c r="AP109" s="291"/>
      <c r="AQ109" s="291"/>
      <c r="AR109" s="291"/>
      <c r="AS109" s="291"/>
      <c r="AT109" s="291"/>
      <c r="AU109" s="291"/>
      <c r="AV109" s="291"/>
      <c r="AW109" s="291"/>
      <c r="AX109" s="291"/>
      <c r="AY109" s="291"/>
      <c r="AZ109" s="291"/>
      <c r="BA109" s="291"/>
      <c r="BB109" s="291"/>
      <c r="BC109" s="291"/>
      <c r="BD109" s="291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1"/>
      <c r="BV109" s="291"/>
      <c r="BW109" s="291"/>
      <c r="BX109" s="291"/>
      <c r="BY109" s="291"/>
      <c r="BZ109" s="291"/>
      <c r="CA109" s="291"/>
      <c r="CB109" s="291"/>
      <c r="CC109" s="291"/>
      <c r="CD109" s="291"/>
      <c r="CE109" s="291"/>
      <c r="CF109" s="291"/>
      <c r="CG109" s="291"/>
      <c r="CH109" s="291"/>
      <c r="CI109" s="291"/>
      <c r="CJ109" s="291"/>
      <c r="CK109" s="291"/>
      <c r="CL109" s="291"/>
      <c r="CM109" s="291"/>
      <c r="CN109" s="291"/>
      <c r="CO109" s="291"/>
      <c r="CP109" s="291"/>
      <c r="CQ109" s="291"/>
      <c r="CR109" s="291"/>
      <c r="CS109" s="291"/>
      <c r="CT109" s="291"/>
      <c r="CU109" s="291"/>
      <c r="CV109" s="291"/>
      <c r="CW109" s="291"/>
      <c r="CX109" s="291"/>
      <c r="CY109" s="291"/>
      <c r="CZ109" s="291"/>
      <c r="DA109" s="291"/>
      <c r="DB109" s="291"/>
      <c r="DC109" s="291"/>
      <c r="DD109" s="291"/>
      <c r="DE109" s="291"/>
      <c r="DF109" s="291"/>
      <c r="DG109" s="291"/>
      <c r="DH109" s="291"/>
      <c r="DI109" s="291"/>
      <c r="DJ109" s="291"/>
      <c r="DK109" s="291"/>
      <c r="DL109" s="291"/>
      <c r="DM109" s="291"/>
      <c r="DN109" s="291"/>
      <c r="DO109" s="291"/>
      <c r="DP109" s="291"/>
      <c r="DQ109" s="291"/>
    </row>
    <row r="110" spans="1:121" ht="34.5" customHeight="1" x14ac:dyDescent="0.25">
      <c r="A110" s="33">
        <v>230</v>
      </c>
      <c r="B110" s="43">
        <v>2212</v>
      </c>
      <c r="C110" s="44">
        <v>6121</v>
      </c>
      <c r="D110" s="1124">
        <v>3140</v>
      </c>
      <c r="E110" s="1125" t="s">
        <v>62</v>
      </c>
      <c r="F110" s="305" t="s">
        <v>28</v>
      </c>
      <c r="G110" s="306">
        <v>400</v>
      </c>
      <c r="H110" s="306">
        <v>2013</v>
      </c>
      <c r="I110" s="307">
        <v>2018</v>
      </c>
      <c r="J110" s="45">
        <f t="shared" si="35"/>
        <v>26657</v>
      </c>
      <c r="K110" s="308">
        <v>629</v>
      </c>
      <c r="L110" s="309">
        <v>0</v>
      </c>
      <c r="M110" s="310">
        <f t="shared" si="36"/>
        <v>26028</v>
      </c>
      <c r="N110" s="46">
        <v>1000</v>
      </c>
      <c r="O110" s="47">
        <v>25028</v>
      </c>
      <c r="P110" s="362">
        <v>0</v>
      </c>
      <c r="Q110" s="50">
        <v>0</v>
      </c>
      <c r="R110" s="312">
        <v>0</v>
      </c>
      <c r="S110" s="313">
        <v>0</v>
      </c>
      <c r="T110" s="314">
        <v>0</v>
      </c>
      <c r="U110" s="315">
        <v>0</v>
      </c>
      <c r="V110" s="313">
        <v>0</v>
      </c>
      <c r="W110" s="314">
        <v>0</v>
      </c>
      <c r="X110" s="315">
        <v>0</v>
      </c>
      <c r="Y110" s="313">
        <v>0</v>
      </c>
      <c r="Z110" s="314">
        <v>0</v>
      </c>
      <c r="AA110" s="322">
        <v>0</v>
      </c>
      <c r="AB110" s="329"/>
      <c r="AC110" s="329"/>
      <c r="AD110" s="329"/>
      <c r="AE110" s="317"/>
      <c r="AJ110" s="291"/>
      <c r="AK110" s="291"/>
      <c r="AL110" s="291"/>
      <c r="AM110" s="291"/>
      <c r="AN110" s="291"/>
      <c r="AO110" s="291"/>
      <c r="AP110" s="291"/>
      <c r="AQ110" s="291"/>
      <c r="AR110" s="291"/>
      <c r="AS110" s="291"/>
      <c r="AT110" s="291"/>
      <c r="AU110" s="291"/>
      <c r="AV110" s="291"/>
      <c r="AW110" s="291"/>
      <c r="AX110" s="291"/>
      <c r="AY110" s="291"/>
      <c r="AZ110" s="291"/>
      <c r="BA110" s="291"/>
      <c r="BB110" s="291"/>
      <c r="BC110" s="291"/>
      <c r="BD110" s="291"/>
      <c r="BE110" s="291"/>
      <c r="BF110" s="291"/>
      <c r="BG110" s="291"/>
      <c r="BH110" s="291"/>
      <c r="BI110" s="291"/>
      <c r="BJ110" s="291"/>
      <c r="BK110" s="291"/>
      <c r="BL110" s="291"/>
      <c r="BM110" s="291"/>
      <c r="BN110" s="291"/>
      <c r="BO110" s="291"/>
      <c r="BP110" s="291"/>
      <c r="BQ110" s="291"/>
      <c r="BR110" s="291"/>
      <c r="BS110" s="291"/>
      <c r="BT110" s="291"/>
      <c r="BU110" s="291"/>
      <c r="BV110" s="291"/>
      <c r="BW110" s="291"/>
      <c r="BX110" s="291"/>
      <c r="BY110" s="291"/>
      <c r="BZ110" s="291"/>
      <c r="CA110" s="291"/>
      <c r="CB110" s="291"/>
      <c r="CC110" s="291"/>
      <c r="CD110" s="291"/>
      <c r="CE110" s="291"/>
      <c r="CF110" s="291"/>
      <c r="CG110" s="291"/>
      <c r="CH110" s="291"/>
      <c r="CI110" s="291"/>
      <c r="CJ110" s="291"/>
      <c r="CK110" s="291"/>
      <c r="CL110" s="291"/>
      <c r="CM110" s="291"/>
      <c r="CN110" s="291"/>
      <c r="CO110" s="291"/>
      <c r="CP110" s="291"/>
      <c r="CQ110" s="291"/>
      <c r="CR110" s="291"/>
      <c r="CS110" s="291"/>
      <c r="CT110" s="291"/>
      <c r="CU110" s="291"/>
      <c r="CV110" s="291"/>
      <c r="CW110" s="291"/>
      <c r="CX110" s="291"/>
      <c r="CY110" s="291"/>
      <c r="CZ110" s="291"/>
      <c r="DA110" s="291"/>
      <c r="DB110" s="291"/>
      <c r="DC110" s="291"/>
      <c r="DD110" s="291"/>
      <c r="DE110" s="291"/>
      <c r="DF110" s="291"/>
      <c r="DG110" s="291"/>
      <c r="DH110" s="291"/>
      <c r="DI110" s="291"/>
      <c r="DJ110" s="291"/>
      <c r="DK110" s="291"/>
      <c r="DL110" s="291"/>
      <c r="DM110" s="291"/>
      <c r="DN110" s="291"/>
      <c r="DO110" s="291"/>
      <c r="DP110" s="291"/>
      <c r="DQ110" s="291"/>
    </row>
    <row r="111" spans="1:121" ht="30" customHeight="1" x14ac:dyDescent="0.25">
      <c r="A111" s="33">
        <v>230</v>
      </c>
      <c r="B111" s="43">
        <v>2212</v>
      </c>
      <c r="C111" s="44">
        <v>6121</v>
      </c>
      <c r="D111" s="1124">
        <v>3165</v>
      </c>
      <c r="E111" s="1125" t="s">
        <v>64</v>
      </c>
      <c r="F111" s="305" t="s">
        <v>59</v>
      </c>
      <c r="G111" s="306">
        <v>400</v>
      </c>
      <c r="H111" s="306">
        <v>2015</v>
      </c>
      <c r="I111" s="307">
        <v>2018</v>
      </c>
      <c r="J111" s="45">
        <f t="shared" si="35"/>
        <v>1083</v>
      </c>
      <c r="K111" s="308">
        <v>576</v>
      </c>
      <c r="L111" s="309">
        <v>0</v>
      </c>
      <c r="M111" s="310">
        <f t="shared" si="36"/>
        <v>507</v>
      </c>
      <c r="N111" s="46">
        <v>507</v>
      </c>
      <c r="O111" s="47">
        <v>0</v>
      </c>
      <c r="P111" s="362">
        <v>0</v>
      </c>
      <c r="Q111" s="50">
        <v>0</v>
      </c>
      <c r="R111" s="312">
        <v>0</v>
      </c>
      <c r="S111" s="313">
        <v>0</v>
      </c>
      <c r="T111" s="314">
        <v>0</v>
      </c>
      <c r="U111" s="315">
        <v>0</v>
      </c>
      <c r="V111" s="313">
        <v>0</v>
      </c>
      <c r="W111" s="314">
        <v>0</v>
      </c>
      <c r="X111" s="315">
        <v>0</v>
      </c>
      <c r="Y111" s="313">
        <v>0</v>
      </c>
      <c r="Z111" s="314">
        <v>0</v>
      </c>
      <c r="AA111" s="322">
        <v>0</v>
      </c>
      <c r="AB111" s="316"/>
      <c r="AC111" s="316"/>
      <c r="AD111" s="316"/>
      <c r="AE111" s="317"/>
      <c r="AJ111" s="291"/>
      <c r="AK111" s="291"/>
      <c r="AL111" s="291"/>
      <c r="AM111" s="291"/>
      <c r="AN111" s="291"/>
      <c r="AO111" s="291"/>
      <c r="AP111" s="291"/>
      <c r="AQ111" s="291"/>
      <c r="AR111" s="291"/>
      <c r="AS111" s="291"/>
      <c r="AT111" s="291"/>
      <c r="AU111" s="291"/>
      <c r="AV111" s="291"/>
      <c r="AW111" s="291"/>
      <c r="AX111" s="291"/>
      <c r="AY111" s="291"/>
      <c r="AZ111" s="291"/>
      <c r="BA111" s="291"/>
      <c r="BB111" s="291"/>
      <c r="BC111" s="291"/>
      <c r="BD111" s="291"/>
      <c r="BE111" s="291"/>
      <c r="BF111" s="291"/>
      <c r="BG111" s="291"/>
      <c r="BH111" s="291"/>
      <c r="BI111" s="291"/>
      <c r="BJ111" s="291"/>
      <c r="BK111" s="291"/>
      <c r="BL111" s="291"/>
      <c r="BM111" s="291"/>
      <c r="BN111" s="291"/>
      <c r="BO111" s="291"/>
      <c r="BP111" s="291"/>
      <c r="BQ111" s="291"/>
      <c r="BR111" s="291"/>
      <c r="BS111" s="291"/>
      <c r="BT111" s="291"/>
      <c r="BU111" s="291"/>
      <c r="BV111" s="291"/>
      <c r="BW111" s="291"/>
      <c r="BX111" s="291"/>
      <c r="BY111" s="291"/>
      <c r="BZ111" s="291"/>
      <c r="CA111" s="291"/>
      <c r="CB111" s="291"/>
      <c r="CC111" s="291"/>
      <c r="CD111" s="291"/>
      <c r="CE111" s="291"/>
      <c r="CF111" s="291"/>
      <c r="CG111" s="291"/>
      <c r="CH111" s="291"/>
      <c r="CI111" s="291"/>
      <c r="CJ111" s="291"/>
      <c r="CK111" s="291"/>
      <c r="CL111" s="291"/>
      <c r="CM111" s="291"/>
      <c r="CN111" s="291"/>
      <c r="CO111" s="291"/>
      <c r="CP111" s="291"/>
      <c r="CQ111" s="291"/>
      <c r="CR111" s="291"/>
      <c r="CS111" s="291"/>
      <c r="CT111" s="291"/>
      <c r="CU111" s="291"/>
      <c r="CV111" s="291"/>
      <c r="CW111" s="291"/>
      <c r="CX111" s="291"/>
      <c r="CY111" s="291"/>
      <c r="CZ111" s="291"/>
      <c r="DA111" s="291"/>
      <c r="DB111" s="291"/>
      <c r="DC111" s="291"/>
      <c r="DD111" s="291"/>
      <c r="DE111" s="291"/>
      <c r="DF111" s="291"/>
      <c r="DG111" s="291"/>
      <c r="DH111" s="291"/>
      <c r="DI111" s="291"/>
      <c r="DJ111" s="291"/>
      <c r="DK111" s="291"/>
      <c r="DL111" s="291"/>
      <c r="DM111" s="291"/>
      <c r="DN111" s="291"/>
      <c r="DO111" s="291"/>
      <c r="DP111" s="291"/>
      <c r="DQ111" s="291"/>
    </row>
    <row r="112" spans="1:121" ht="33" customHeight="1" x14ac:dyDescent="0.25">
      <c r="A112" s="33">
        <v>230</v>
      </c>
      <c r="B112" s="43">
        <v>2212</v>
      </c>
      <c r="C112" s="44">
        <v>6121</v>
      </c>
      <c r="D112" s="1141">
        <v>3170</v>
      </c>
      <c r="E112" s="1145" t="s">
        <v>65</v>
      </c>
      <c r="F112" s="305" t="s">
        <v>59</v>
      </c>
      <c r="G112" s="306">
        <v>400</v>
      </c>
      <c r="H112" s="306">
        <v>2016</v>
      </c>
      <c r="I112" s="307">
        <v>2021</v>
      </c>
      <c r="J112" s="45">
        <f t="shared" si="35"/>
        <v>41935</v>
      </c>
      <c r="K112" s="308">
        <v>551</v>
      </c>
      <c r="L112" s="309">
        <v>264</v>
      </c>
      <c r="M112" s="310">
        <f t="shared" si="36"/>
        <v>1400</v>
      </c>
      <c r="N112" s="46">
        <v>549</v>
      </c>
      <c r="O112" s="47">
        <v>0</v>
      </c>
      <c r="P112" s="362">
        <v>0</v>
      </c>
      <c r="Q112" s="1171">
        <v>851</v>
      </c>
      <c r="R112" s="312">
        <v>0</v>
      </c>
      <c r="S112" s="313">
        <v>0</v>
      </c>
      <c r="T112" s="314">
        <v>0</v>
      </c>
      <c r="U112" s="315">
        <v>0</v>
      </c>
      <c r="V112" s="313">
        <v>0</v>
      </c>
      <c r="W112" s="314">
        <v>0</v>
      </c>
      <c r="X112" s="315">
        <v>39720</v>
      </c>
      <c r="Y112" s="313">
        <v>0</v>
      </c>
      <c r="Z112" s="314">
        <v>0</v>
      </c>
      <c r="AA112" s="322">
        <v>0</v>
      </c>
      <c r="AB112" s="316"/>
      <c r="AC112" s="316"/>
      <c r="AD112" s="316"/>
      <c r="AE112" s="317"/>
      <c r="AJ112" s="291"/>
      <c r="AK112" s="291"/>
      <c r="AL112" s="291"/>
      <c r="AM112" s="291"/>
      <c r="AN112" s="291"/>
      <c r="AO112" s="291"/>
      <c r="AP112" s="291"/>
      <c r="AQ112" s="291"/>
      <c r="AR112" s="291"/>
      <c r="AS112" s="291"/>
      <c r="AT112" s="291"/>
      <c r="AU112" s="291"/>
      <c r="AV112" s="291"/>
      <c r="AW112" s="291"/>
      <c r="AX112" s="291"/>
      <c r="AY112" s="291"/>
      <c r="AZ112" s="291"/>
      <c r="BA112" s="291"/>
      <c r="BB112" s="291"/>
      <c r="BC112" s="291"/>
      <c r="BD112" s="291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1"/>
      <c r="BV112" s="291"/>
      <c r="BW112" s="291"/>
      <c r="BX112" s="291"/>
      <c r="BY112" s="291"/>
      <c r="BZ112" s="291"/>
      <c r="CA112" s="291"/>
      <c r="CB112" s="291"/>
      <c r="CC112" s="291"/>
      <c r="CD112" s="291"/>
      <c r="CE112" s="291"/>
      <c r="CF112" s="291"/>
      <c r="CG112" s="291"/>
      <c r="CH112" s="291"/>
      <c r="CI112" s="291"/>
      <c r="CJ112" s="291"/>
      <c r="CK112" s="291"/>
      <c r="CL112" s="291"/>
      <c r="CM112" s="291"/>
      <c r="CN112" s="291"/>
      <c r="CO112" s="291"/>
      <c r="CP112" s="291"/>
      <c r="CQ112" s="291"/>
      <c r="CR112" s="291"/>
      <c r="CS112" s="291"/>
      <c r="CT112" s="291"/>
      <c r="CU112" s="291"/>
      <c r="CV112" s="291"/>
      <c r="CW112" s="291"/>
      <c r="CX112" s="291"/>
      <c r="CY112" s="291"/>
      <c r="CZ112" s="291"/>
      <c r="DA112" s="291"/>
      <c r="DB112" s="291"/>
      <c r="DC112" s="291"/>
      <c r="DD112" s="291"/>
      <c r="DE112" s="291"/>
      <c r="DF112" s="291"/>
      <c r="DG112" s="291"/>
      <c r="DH112" s="291"/>
      <c r="DI112" s="291"/>
      <c r="DJ112" s="291"/>
      <c r="DK112" s="291"/>
      <c r="DL112" s="291"/>
      <c r="DM112" s="291"/>
      <c r="DN112" s="291"/>
      <c r="DO112" s="291"/>
      <c r="DP112" s="291"/>
      <c r="DQ112" s="291"/>
    </row>
    <row r="113" spans="1:121" ht="23.25" customHeight="1" x14ac:dyDescent="0.25">
      <c r="A113" s="33">
        <v>230</v>
      </c>
      <c r="B113" s="43">
        <v>2212</v>
      </c>
      <c r="C113" s="593">
        <v>6121</v>
      </c>
      <c r="D113" s="1141">
        <v>3171</v>
      </c>
      <c r="E113" s="1142" t="s">
        <v>66</v>
      </c>
      <c r="F113" s="305"/>
      <c r="G113" s="306">
        <v>400</v>
      </c>
      <c r="H113" s="306">
        <v>2015</v>
      </c>
      <c r="I113" s="307">
        <v>2019</v>
      </c>
      <c r="J113" s="45">
        <f t="shared" si="35"/>
        <v>6153</v>
      </c>
      <c r="K113" s="308">
        <v>1160</v>
      </c>
      <c r="L113" s="309">
        <v>2795</v>
      </c>
      <c r="M113" s="310">
        <f t="shared" si="36"/>
        <v>2198</v>
      </c>
      <c r="N113" s="46">
        <v>2198</v>
      </c>
      <c r="O113" s="47">
        <v>0</v>
      </c>
      <c r="P113" s="362">
        <v>0</v>
      </c>
      <c r="Q113" s="1171">
        <v>0</v>
      </c>
      <c r="R113" s="312">
        <v>0</v>
      </c>
      <c r="S113" s="313">
        <v>0</v>
      </c>
      <c r="T113" s="314">
        <v>0</v>
      </c>
      <c r="U113" s="315">
        <v>0</v>
      </c>
      <c r="V113" s="313">
        <v>0</v>
      </c>
      <c r="W113" s="314">
        <v>0</v>
      </c>
      <c r="X113" s="315">
        <v>0</v>
      </c>
      <c r="Y113" s="313">
        <v>0</v>
      </c>
      <c r="Z113" s="314">
        <v>0</v>
      </c>
      <c r="AA113" s="322">
        <v>0</v>
      </c>
      <c r="AB113" s="316"/>
      <c r="AC113" s="316"/>
      <c r="AD113" s="316"/>
      <c r="AE113" s="317"/>
      <c r="AJ113" s="291"/>
      <c r="AK113" s="291"/>
      <c r="AL113" s="291"/>
      <c r="AM113" s="291"/>
      <c r="AN113" s="291"/>
      <c r="AO113" s="291"/>
      <c r="AP113" s="291"/>
      <c r="AQ113" s="291"/>
      <c r="AR113" s="291"/>
      <c r="AS113" s="291"/>
      <c r="AT113" s="291"/>
      <c r="AU113" s="291"/>
      <c r="AV113" s="291"/>
      <c r="AW113" s="291"/>
      <c r="AX113" s="291"/>
      <c r="AY113" s="291"/>
      <c r="AZ113" s="291"/>
      <c r="BA113" s="291"/>
      <c r="BB113" s="291"/>
      <c r="BC113" s="291"/>
      <c r="BD113" s="291"/>
      <c r="BE113" s="291"/>
      <c r="BF113" s="291"/>
      <c r="BG113" s="291"/>
      <c r="BH113" s="291"/>
      <c r="BI113" s="291"/>
      <c r="BJ113" s="291"/>
      <c r="BK113" s="291"/>
      <c r="BL113" s="291"/>
      <c r="BM113" s="291"/>
      <c r="BN113" s="291"/>
      <c r="BO113" s="291"/>
      <c r="BP113" s="291"/>
      <c r="BQ113" s="291"/>
      <c r="BR113" s="291"/>
      <c r="BS113" s="291"/>
      <c r="BT113" s="291"/>
      <c r="BU113" s="291"/>
      <c r="BV113" s="291"/>
      <c r="BW113" s="291"/>
      <c r="BX113" s="291"/>
      <c r="BY113" s="291"/>
      <c r="BZ113" s="291"/>
      <c r="CA113" s="291"/>
      <c r="CB113" s="291"/>
      <c r="CC113" s="291"/>
      <c r="CD113" s="291"/>
      <c r="CE113" s="291"/>
      <c r="CF113" s="291"/>
      <c r="CG113" s="291"/>
      <c r="CH113" s="291"/>
      <c r="CI113" s="291"/>
      <c r="CJ113" s="291"/>
      <c r="CK113" s="291"/>
      <c r="CL113" s="291"/>
      <c r="CM113" s="291"/>
      <c r="CN113" s="291"/>
      <c r="CO113" s="291"/>
      <c r="CP113" s="291"/>
      <c r="CQ113" s="291"/>
      <c r="CR113" s="291"/>
      <c r="CS113" s="291"/>
      <c r="CT113" s="291"/>
      <c r="CU113" s="291"/>
      <c r="CV113" s="291"/>
      <c r="CW113" s="291"/>
      <c r="CX113" s="291"/>
      <c r="CY113" s="291"/>
      <c r="CZ113" s="291"/>
      <c r="DA113" s="291"/>
      <c r="DB113" s="291"/>
      <c r="DC113" s="291"/>
      <c r="DD113" s="291"/>
      <c r="DE113" s="291"/>
      <c r="DF113" s="291"/>
      <c r="DG113" s="291"/>
      <c r="DH113" s="291"/>
      <c r="DI113" s="291"/>
      <c r="DJ113" s="291"/>
      <c r="DK113" s="291"/>
      <c r="DL113" s="291"/>
      <c r="DM113" s="291"/>
      <c r="DN113" s="291"/>
      <c r="DO113" s="291"/>
      <c r="DP113" s="291"/>
      <c r="DQ113" s="291"/>
    </row>
    <row r="114" spans="1:121" ht="31.5" customHeight="1" x14ac:dyDescent="0.25">
      <c r="A114" s="33">
        <v>230</v>
      </c>
      <c r="B114" s="43">
        <v>2212</v>
      </c>
      <c r="C114" s="44">
        <v>6121</v>
      </c>
      <c r="D114" s="1143">
        <v>3172</v>
      </c>
      <c r="E114" s="318" t="s">
        <v>67</v>
      </c>
      <c r="F114" s="305" t="s">
        <v>68</v>
      </c>
      <c r="G114" s="306">
        <v>400</v>
      </c>
      <c r="H114" s="306">
        <v>2014</v>
      </c>
      <c r="I114" s="307">
        <v>2019</v>
      </c>
      <c r="J114" s="45">
        <f t="shared" si="35"/>
        <v>17995</v>
      </c>
      <c r="K114" s="308">
        <v>325</v>
      </c>
      <c r="L114" s="309">
        <v>28</v>
      </c>
      <c r="M114" s="310">
        <f t="shared" si="36"/>
        <v>17642</v>
      </c>
      <c r="N114" s="46">
        <v>15612</v>
      </c>
      <c r="O114" s="47">
        <v>2030</v>
      </c>
      <c r="P114" s="362">
        <v>0</v>
      </c>
      <c r="Q114" s="50">
        <v>0</v>
      </c>
      <c r="R114" s="312">
        <v>0</v>
      </c>
      <c r="S114" s="313">
        <v>0</v>
      </c>
      <c r="T114" s="314">
        <v>0</v>
      </c>
      <c r="U114" s="315">
        <v>0</v>
      </c>
      <c r="V114" s="313">
        <v>0</v>
      </c>
      <c r="W114" s="314">
        <v>0</v>
      </c>
      <c r="X114" s="315">
        <v>0</v>
      </c>
      <c r="Y114" s="313">
        <v>0</v>
      </c>
      <c r="Z114" s="314">
        <v>0</v>
      </c>
      <c r="AA114" s="322">
        <v>0</v>
      </c>
      <c r="AB114" s="316"/>
      <c r="AC114" s="316"/>
      <c r="AD114" s="316"/>
      <c r="AE114" s="317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  <c r="AT114" s="291"/>
      <c r="AU114" s="291"/>
      <c r="AV114" s="291"/>
      <c r="AW114" s="291"/>
      <c r="AX114" s="291"/>
      <c r="AY114" s="291"/>
      <c r="AZ114" s="291"/>
      <c r="BA114" s="291"/>
      <c r="BB114" s="291"/>
      <c r="BC114" s="291"/>
      <c r="BD114" s="291"/>
      <c r="BE114" s="291"/>
      <c r="BF114" s="291"/>
      <c r="BG114" s="291"/>
      <c r="BH114" s="291"/>
      <c r="BI114" s="291"/>
      <c r="BJ114" s="291"/>
      <c r="BK114" s="291"/>
      <c r="BL114" s="291"/>
      <c r="BM114" s="291"/>
      <c r="BN114" s="291"/>
      <c r="BO114" s="291"/>
      <c r="BP114" s="291"/>
      <c r="BQ114" s="291"/>
      <c r="BR114" s="291"/>
      <c r="BS114" s="291"/>
      <c r="BT114" s="291"/>
      <c r="BU114" s="291"/>
      <c r="BV114" s="291"/>
      <c r="BW114" s="291"/>
      <c r="BX114" s="291"/>
      <c r="BY114" s="291"/>
      <c r="BZ114" s="291"/>
      <c r="CA114" s="291"/>
      <c r="CB114" s="291"/>
      <c r="CC114" s="291"/>
      <c r="CD114" s="291"/>
      <c r="CE114" s="291"/>
      <c r="CF114" s="291"/>
      <c r="CG114" s="291"/>
      <c r="CH114" s="291"/>
      <c r="CI114" s="291"/>
      <c r="CJ114" s="291"/>
      <c r="CK114" s="291"/>
      <c r="CL114" s="291"/>
      <c r="CM114" s="291"/>
      <c r="CN114" s="291"/>
      <c r="CO114" s="291"/>
      <c r="CP114" s="291"/>
      <c r="CQ114" s="291"/>
      <c r="CR114" s="291"/>
      <c r="CS114" s="291"/>
      <c r="CT114" s="291"/>
      <c r="CU114" s="291"/>
      <c r="CV114" s="291"/>
      <c r="CW114" s="291"/>
      <c r="CX114" s="291"/>
      <c r="CY114" s="291"/>
      <c r="CZ114" s="291"/>
      <c r="DA114" s="291"/>
      <c r="DB114" s="291"/>
      <c r="DC114" s="291"/>
      <c r="DD114" s="291"/>
      <c r="DE114" s="291"/>
      <c r="DF114" s="291"/>
      <c r="DG114" s="291"/>
      <c r="DH114" s="291"/>
      <c r="DI114" s="291"/>
      <c r="DJ114" s="291"/>
      <c r="DK114" s="291"/>
      <c r="DL114" s="291"/>
      <c r="DM114" s="291"/>
      <c r="DN114" s="291"/>
      <c r="DO114" s="291"/>
      <c r="DP114" s="291"/>
      <c r="DQ114" s="291"/>
    </row>
    <row r="115" spans="1:121" ht="30" customHeight="1" x14ac:dyDescent="0.25">
      <c r="A115" s="33">
        <v>230</v>
      </c>
      <c r="B115" s="43">
        <v>2212</v>
      </c>
      <c r="C115" s="44">
        <v>6121</v>
      </c>
      <c r="D115" s="1124">
        <v>3190</v>
      </c>
      <c r="E115" s="1125" t="s">
        <v>70</v>
      </c>
      <c r="F115" s="305" t="s">
        <v>27</v>
      </c>
      <c r="G115" s="306">
        <v>400</v>
      </c>
      <c r="H115" s="306">
        <v>2016</v>
      </c>
      <c r="I115" s="307">
        <v>2019</v>
      </c>
      <c r="J115" s="45">
        <f t="shared" si="35"/>
        <v>15114</v>
      </c>
      <c r="K115" s="308">
        <v>0</v>
      </c>
      <c r="L115" s="309">
        <v>247</v>
      </c>
      <c r="M115" s="310">
        <f t="shared" si="36"/>
        <v>1200</v>
      </c>
      <c r="N115" s="46">
        <v>753</v>
      </c>
      <c r="O115" s="47">
        <v>447</v>
      </c>
      <c r="P115" s="362">
        <v>0</v>
      </c>
      <c r="Q115" s="50">
        <v>0</v>
      </c>
      <c r="R115" s="312">
        <v>13667</v>
      </c>
      <c r="S115" s="313">
        <v>0</v>
      </c>
      <c r="T115" s="314">
        <v>0</v>
      </c>
      <c r="U115" s="315">
        <v>0</v>
      </c>
      <c r="V115" s="313">
        <v>0</v>
      </c>
      <c r="W115" s="314">
        <v>0</v>
      </c>
      <c r="X115" s="315">
        <v>0</v>
      </c>
      <c r="Y115" s="313">
        <v>0</v>
      </c>
      <c r="Z115" s="314">
        <v>0</v>
      </c>
      <c r="AA115" s="322">
        <v>0</v>
      </c>
      <c r="AB115" s="316"/>
      <c r="AC115" s="316"/>
      <c r="AD115" s="316"/>
      <c r="AE115" s="317"/>
      <c r="AJ115" s="291"/>
      <c r="AK115" s="291"/>
      <c r="AL115" s="291"/>
      <c r="AM115" s="291"/>
      <c r="AN115" s="291"/>
      <c r="AO115" s="291"/>
      <c r="AP115" s="291"/>
      <c r="AQ115" s="291"/>
      <c r="AR115" s="291"/>
      <c r="AS115" s="291"/>
      <c r="AT115" s="291"/>
      <c r="AU115" s="291"/>
      <c r="AV115" s="291"/>
      <c r="AW115" s="291"/>
      <c r="AX115" s="291"/>
      <c r="AY115" s="291"/>
      <c r="AZ115" s="291"/>
      <c r="BA115" s="291"/>
      <c r="BB115" s="291"/>
      <c r="BC115" s="291"/>
      <c r="BD115" s="291"/>
      <c r="BE115" s="291"/>
      <c r="BF115" s="291"/>
      <c r="BG115" s="291"/>
      <c r="BH115" s="291"/>
      <c r="BI115" s="291"/>
      <c r="BJ115" s="291"/>
      <c r="BK115" s="291"/>
      <c r="BL115" s="291"/>
      <c r="BM115" s="291"/>
      <c r="BN115" s="291"/>
      <c r="BO115" s="291"/>
      <c r="BP115" s="291"/>
      <c r="BQ115" s="291"/>
      <c r="BR115" s="291"/>
      <c r="BS115" s="291"/>
      <c r="BT115" s="291"/>
      <c r="BU115" s="291"/>
      <c r="BV115" s="291"/>
      <c r="BW115" s="291"/>
      <c r="BX115" s="291"/>
      <c r="BY115" s="291"/>
      <c r="BZ115" s="291"/>
      <c r="CA115" s="291"/>
      <c r="CB115" s="291"/>
      <c r="CC115" s="291"/>
      <c r="CD115" s="291"/>
      <c r="CE115" s="291"/>
      <c r="CF115" s="291"/>
      <c r="CG115" s="291"/>
      <c r="CH115" s="291"/>
      <c r="CI115" s="291"/>
      <c r="CJ115" s="291"/>
      <c r="CK115" s="291"/>
      <c r="CL115" s="291"/>
      <c r="CM115" s="291"/>
      <c r="CN115" s="291"/>
      <c r="CO115" s="291"/>
      <c r="CP115" s="291"/>
      <c r="CQ115" s="291"/>
      <c r="CR115" s="291"/>
      <c r="CS115" s="291"/>
      <c r="CT115" s="291"/>
      <c r="CU115" s="291"/>
      <c r="CV115" s="291"/>
      <c r="CW115" s="291"/>
      <c r="CX115" s="291"/>
      <c r="CY115" s="291"/>
      <c r="CZ115" s="291"/>
      <c r="DA115" s="291"/>
      <c r="DB115" s="291"/>
      <c r="DC115" s="291"/>
      <c r="DD115" s="291"/>
      <c r="DE115" s="291"/>
      <c r="DF115" s="291"/>
      <c r="DG115" s="291"/>
      <c r="DH115" s="291"/>
      <c r="DI115" s="291"/>
      <c r="DJ115" s="291"/>
      <c r="DK115" s="291"/>
      <c r="DL115" s="291"/>
      <c r="DM115" s="291"/>
      <c r="DN115" s="291"/>
      <c r="DO115" s="291"/>
      <c r="DP115" s="291"/>
      <c r="DQ115" s="291"/>
    </row>
    <row r="116" spans="1:121" ht="21" customHeight="1" x14ac:dyDescent="0.25">
      <c r="A116" s="33">
        <v>230</v>
      </c>
      <c r="B116" s="43">
        <v>2212</v>
      </c>
      <c r="C116" s="44">
        <v>6121</v>
      </c>
      <c r="D116" s="1124">
        <v>3191</v>
      </c>
      <c r="E116" s="1125" t="s">
        <v>71</v>
      </c>
      <c r="F116" s="305" t="s">
        <v>27</v>
      </c>
      <c r="G116" s="306">
        <v>400</v>
      </c>
      <c r="H116" s="306">
        <v>2016</v>
      </c>
      <c r="I116" s="307">
        <v>2019</v>
      </c>
      <c r="J116" s="45">
        <f t="shared" si="35"/>
        <v>14419</v>
      </c>
      <c r="K116" s="308">
        <v>0</v>
      </c>
      <c r="L116" s="309">
        <v>0</v>
      </c>
      <c r="M116" s="310">
        <f t="shared" si="36"/>
        <v>1000</v>
      </c>
      <c r="N116" s="46">
        <v>983</v>
      </c>
      <c r="O116" s="47">
        <v>17</v>
      </c>
      <c r="P116" s="362">
        <v>0</v>
      </c>
      <c r="Q116" s="50">
        <v>0</v>
      </c>
      <c r="R116" s="312">
        <v>13419</v>
      </c>
      <c r="S116" s="313">
        <v>0</v>
      </c>
      <c r="T116" s="314">
        <v>0</v>
      </c>
      <c r="U116" s="315">
        <v>0</v>
      </c>
      <c r="V116" s="313">
        <v>0</v>
      </c>
      <c r="W116" s="314">
        <v>0</v>
      </c>
      <c r="X116" s="315">
        <v>0</v>
      </c>
      <c r="Y116" s="313">
        <v>0</v>
      </c>
      <c r="Z116" s="314">
        <v>0</v>
      </c>
      <c r="AA116" s="322">
        <v>0</v>
      </c>
      <c r="AB116" s="316"/>
      <c r="AC116" s="316"/>
      <c r="AD116" s="316"/>
      <c r="AE116" s="317"/>
      <c r="AJ116" s="291"/>
      <c r="AK116" s="291"/>
      <c r="AL116" s="291"/>
      <c r="AM116" s="291"/>
      <c r="AN116" s="291"/>
      <c r="AO116" s="291"/>
      <c r="AP116" s="291"/>
      <c r="AQ116" s="291"/>
      <c r="AR116" s="291"/>
      <c r="AS116" s="291"/>
      <c r="AT116" s="291"/>
      <c r="AU116" s="291"/>
      <c r="AV116" s="291"/>
      <c r="AW116" s="291"/>
      <c r="AX116" s="291"/>
      <c r="AY116" s="291"/>
      <c r="AZ116" s="291"/>
      <c r="BA116" s="291"/>
      <c r="BB116" s="291"/>
      <c r="BC116" s="291"/>
      <c r="BD116" s="291"/>
      <c r="BE116" s="291"/>
      <c r="BF116" s="291"/>
      <c r="BG116" s="291"/>
      <c r="BH116" s="291"/>
      <c r="BI116" s="291"/>
      <c r="BJ116" s="291"/>
      <c r="BK116" s="291"/>
      <c r="BL116" s="291"/>
      <c r="BM116" s="291"/>
      <c r="BN116" s="291"/>
      <c r="BO116" s="291"/>
      <c r="BP116" s="291"/>
      <c r="BQ116" s="291"/>
      <c r="BR116" s="291"/>
      <c r="BS116" s="291"/>
      <c r="BT116" s="291"/>
      <c r="BU116" s="291"/>
      <c r="BV116" s="291"/>
      <c r="BW116" s="291"/>
      <c r="BX116" s="291"/>
      <c r="BY116" s="291"/>
      <c r="BZ116" s="291"/>
      <c r="CA116" s="291"/>
      <c r="CB116" s="291"/>
      <c r="CC116" s="291"/>
      <c r="CD116" s="291"/>
      <c r="CE116" s="291"/>
      <c r="CF116" s="291"/>
      <c r="CG116" s="291"/>
      <c r="CH116" s="291"/>
      <c r="CI116" s="291"/>
      <c r="CJ116" s="291"/>
      <c r="CK116" s="291"/>
      <c r="CL116" s="291"/>
      <c r="CM116" s="291"/>
      <c r="CN116" s="291"/>
      <c r="CO116" s="291"/>
      <c r="CP116" s="291"/>
      <c r="CQ116" s="291"/>
      <c r="CR116" s="291"/>
      <c r="CS116" s="291"/>
      <c r="CT116" s="291"/>
      <c r="CU116" s="291"/>
      <c r="CV116" s="291"/>
      <c r="CW116" s="291"/>
      <c r="CX116" s="291"/>
      <c r="CY116" s="291"/>
      <c r="CZ116" s="291"/>
      <c r="DA116" s="291"/>
      <c r="DB116" s="291"/>
      <c r="DC116" s="291"/>
      <c r="DD116" s="291"/>
      <c r="DE116" s="291"/>
      <c r="DF116" s="291"/>
      <c r="DG116" s="291"/>
      <c r="DH116" s="291"/>
      <c r="DI116" s="291"/>
      <c r="DJ116" s="291"/>
      <c r="DK116" s="291"/>
      <c r="DL116" s="291"/>
      <c r="DM116" s="291"/>
      <c r="DN116" s="291"/>
      <c r="DO116" s="291"/>
      <c r="DP116" s="291"/>
      <c r="DQ116" s="291"/>
    </row>
    <row r="117" spans="1:121" s="5" customFormat="1" ht="23.25" customHeight="1" x14ac:dyDescent="0.25">
      <c r="A117" s="33">
        <v>230</v>
      </c>
      <c r="B117" s="43">
        <v>2212</v>
      </c>
      <c r="C117" s="44">
        <v>6121</v>
      </c>
      <c r="D117" s="1124">
        <v>3200</v>
      </c>
      <c r="E117" s="1125" t="s">
        <v>72</v>
      </c>
      <c r="F117" s="305" t="s">
        <v>28</v>
      </c>
      <c r="G117" s="306">
        <v>400</v>
      </c>
      <c r="H117" s="306">
        <v>2013</v>
      </c>
      <c r="I117" s="307">
        <v>2018</v>
      </c>
      <c r="J117" s="45">
        <f t="shared" si="35"/>
        <v>77245</v>
      </c>
      <c r="K117" s="308">
        <v>73345</v>
      </c>
      <c r="L117" s="309">
        <v>1945</v>
      </c>
      <c r="M117" s="310">
        <f t="shared" ref="M117:M122" si="37">N117+O117+P117+Q117</f>
        <v>1955</v>
      </c>
      <c r="N117" s="46">
        <v>1955</v>
      </c>
      <c r="O117" s="47">
        <v>0</v>
      </c>
      <c r="P117" s="362">
        <v>0</v>
      </c>
      <c r="Q117" s="50">
        <v>0</v>
      </c>
      <c r="R117" s="312">
        <v>0</v>
      </c>
      <c r="S117" s="313">
        <v>0</v>
      </c>
      <c r="T117" s="314">
        <v>0</v>
      </c>
      <c r="U117" s="315">
        <v>0</v>
      </c>
      <c r="V117" s="313">
        <v>0</v>
      </c>
      <c r="W117" s="314">
        <v>0</v>
      </c>
      <c r="X117" s="315">
        <v>0</v>
      </c>
      <c r="Y117" s="313">
        <v>0</v>
      </c>
      <c r="Z117" s="314">
        <v>0</v>
      </c>
      <c r="AA117" s="322">
        <v>0</v>
      </c>
      <c r="AB117" s="316"/>
      <c r="AC117" s="316"/>
      <c r="AD117" s="316"/>
      <c r="AE117" s="317"/>
      <c r="AF117"/>
      <c r="AG117"/>
      <c r="AH117"/>
      <c r="AI117"/>
      <c r="AJ117" s="291"/>
      <c r="AK117" s="291"/>
      <c r="AL117" s="291"/>
      <c r="AM117" s="291"/>
      <c r="AN117" s="291"/>
      <c r="AO117" s="291"/>
      <c r="AP117" s="291"/>
      <c r="AQ117" s="291"/>
      <c r="AR117" s="330"/>
      <c r="AS117" s="330"/>
      <c r="AT117" s="330"/>
      <c r="AU117" s="330"/>
      <c r="AV117" s="330"/>
      <c r="AW117" s="330"/>
      <c r="AX117" s="330"/>
      <c r="AY117" s="330"/>
      <c r="AZ117" s="330"/>
      <c r="BA117" s="330"/>
      <c r="BB117" s="330"/>
      <c r="BC117" s="330"/>
      <c r="BD117" s="330"/>
      <c r="BE117" s="330"/>
      <c r="BF117" s="330"/>
      <c r="BG117" s="330"/>
      <c r="BH117" s="330"/>
      <c r="BI117" s="330"/>
      <c r="BJ117" s="330"/>
      <c r="BK117" s="330"/>
      <c r="BL117" s="330"/>
      <c r="BM117" s="330"/>
      <c r="BN117" s="330"/>
      <c r="BO117" s="330"/>
      <c r="BP117" s="330"/>
      <c r="BQ117" s="330"/>
      <c r="BR117" s="330"/>
      <c r="BS117" s="330"/>
      <c r="BT117" s="330"/>
      <c r="BU117" s="330"/>
      <c r="BV117" s="330"/>
      <c r="BW117" s="330"/>
      <c r="BX117" s="330"/>
      <c r="BY117" s="330"/>
      <c r="BZ117" s="330"/>
      <c r="CA117" s="330"/>
      <c r="CB117" s="330"/>
      <c r="CC117" s="330"/>
      <c r="CD117" s="330"/>
      <c r="CE117" s="330"/>
      <c r="CF117" s="330"/>
      <c r="CG117" s="330"/>
      <c r="CH117" s="330"/>
      <c r="CI117" s="330"/>
      <c r="CJ117" s="330"/>
      <c r="CK117" s="330"/>
      <c r="CL117" s="330"/>
      <c r="CM117" s="330"/>
      <c r="CN117" s="330"/>
      <c r="CO117" s="330"/>
      <c r="CP117" s="330"/>
      <c r="CQ117" s="330"/>
      <c r="CR117" s="330"/>
      <c r="CS117" s="330"/>
      <c r="CT117" s="330"/>
      <c r="CU117" s="330"/>
      <c r="CV117" s="330"/>
      <c r="CW117" s="330"/>
      <c r="CX117" s="330"/>
      <c r="CY117" s="330"/>
      <c r="CZ117" s="330"/>
      <c r="DA117" s="330"/>
      <c r="DB117" s="330"/>
      <c r="DC117" s="330"/>
      <c r="DD117" s="330"/>
      <c r="DE117" s="330"/>
      <c r="DF117" s="330"/>
      <c r="DG117" s="330"/>
      <c r="DH117" s="330"/>
      <c r="DI117" s="330"/>
      <c r="DJ117" s="330"/>
      <c r="DK117" s="330"/>
      <c r="DL117" s="330"/>
      <c r="DM117" s="330"/>
      <c r="DN117" s="330"/>
      <c r="DO117" s="330"/>
      <c r="DP117" s="330"/>
      <c r="DQ117" s="330"/>
    </row>
    <row r="118" spans="1:121" s="5" customFormat="1" ht="30.75" customHeight="1" x14ac:dyDescent="0.25">
      <c r="A118" s="33">
        <v>230</v>
      </c>
      <c r="B118" s="43">
        <v>2212</v>
      </c>
      <c r="C118" s="44">
        <v>6121</v>
      </c>
      <c r="D118" s="1124">
        <v>3205</v>
      </c>
      <c r="E118" s="1125" t="s">
        <v>73</v>
      </c>
      <c r="F118" s="305" t="s">
        <v>59</v>
      </c>
      <c r="G118" s="306">
        <v>400</v>
      </c>
      <c r="H118" s="306">
        <v>2016</v>
      </c>
      <c r="I118" s="307">
        <v>2018</v>
      </c>
      <c r="J118" s="45">
        <f t="shared" si="35"/>
        <v>5470</v>
      </c>
      <c r="K118" s="308">
        <v>0</v>
      </c>
      <c r="L118" s="309">
        <v>0</v>
      </c>
      <c r="M118" s="310">
        <f t="shared" si="37"/>
        <v>5470</v>
      </c>
      <c r="N118" s="46">
        <v>3000</v>
      </c>
      <c r="O118" s="47">
        <v>2470</v>
      </c>
      <c r="P118" s="362">
        <v>0</v>
      </c>
      <c r="Q118" s="50">
        <v>0</v>
      </c>
      <c r="R118" s="312"/>
      <c r="S118" s="313">
        <v>0</v>
      </c>
      <c r="T118" s="314">
        <v>0</v>
      </c>
      <c r="U118" s="315">
        <v>0</v>
      </c>
      <c r="V118" s="313">
        <v>0</v>
      </c>
      <c r="W118" s="314">
        <v>0</v>
      </c>
      <c r="X118" s="315">
        <v>0</v>
      </c>
      <c r="Y118" s="313">
        <v>0</v>
      </c>
      <c r="Z118" s="314">
        <v>0</v>
      </c>
      <c r="AA118" s="322">
        <v>0</v>
      </c>
      <c r="AB118" s="316"/>
      <c r="AC118" s="316"/>
      <c r="AD118" s="316"/>
      <c r="AE118" s="317"/>
      <c r="AF118"/>
      <c r="AG118"/>
      <c r="AH118"/>
      <c r="AI118"/>
      <c r="AJ118" s="291"/>
      <c r="AK118" s="291"/>
      <c r="AL118" s="291"/>
      <c r="AM118" s="291"/>
      <c r="AN118" s="291"/>
      <c r="AO118" s="291"/>
      <c r="AP118" s="291"/>
      <c r="AQ118" s="291"/>
      <c r="AR118" s="330"/>
      <c r="AS118" s="330"/>
      <c r="AT118" s="330"/>
      <c r="AU118" s="330"/>
      <c r="AV118" s="330"/>
      <c r="AW118" s="330"/>
      <c r="AX118" s="330"/>
      <c r="AY118" s="330"/>
      <c r="AZ118" s="330"/>
      <c r="BA118" s="330"/>
      <c r="BB118" s="330"/>
      <c r="BC118" s="330"/>
      <c r="BD118" s="330"/>
      <c r="BE118" s="330"/>
      <c r="BF118" s="330"/>
      <c r="BG118" s="330"/>
      <c r="BH118" s="330"/>
      <c r="BI118" s="330"/>
      <c r="BJ118" s="330"/>
      <c r="BK118" s="330"/>
      <c r="BL118" s="330"/>
      <c r="BM118" s="330"/>
      <c r="BN118" s="330"/>
      <c r="BO118" s="330"/>
      <c r="BP118" s="330"/>
      <c r="BQ118" s="330"/>
      <c r="BR118" s="330"/>
      <c r="BS118" s="330"/>
      <c r="BT118" s="330"/>
      <c r="BU118" s="330"/>
      <c r="BV118" s="330"/>
      <c r="BW118" s="330"/>
      <c r="BX118" s="330"/>
      <c r="BY118" s="330"/>
      <c r="BZ118" s="330"/>
      <c r="CA118" s="330"/>
      <c r="CB118" s="330"/>
      <c r="CC118" s="330"/>
      <c r="CD118" s="330"/>
      <c r="CE118" s="330"/>
      <c r="CF118" s="330"/>
      <c r="CG118" s="330"/>
      <c r="CH118" s="330"/>
      <c r="CI118" s="330"/>
      <c r="CJ118" s="330"/>
      <c r="CK118" s="330"/>
      <c r="CL118" s="330"/>
      <c r="CM118" s="330"/>
      <c r="CN118" s="330"/>
      <c r="CO118" s="330"/>
      <c r="CP118" s="330"/>
      <c r="CQ118" s="330"/>
      <c r="CR118" s="330"/>
      <c r="CS118" s="330"/>
      <c r="CT118" s="330"/>
      <c r="CU118" s="330"/>
      <c r="CV118" s="330"/>
      <c r="CW118" s="330"/>
      <c r="CX118" s="330"/>
      <c r="CY118" s="330"/>
      <c r="CZ118" s="330"/>
      <c r="DA118" s="330"/>
      <c r="DB118" s="330"/>
      <c r="DC118" s="330"/>
      <c r="DD118" s="330"/>
      <c r="DE118" s="330"/>
      <c r="DF118" s="330"/>
      <c r="DG118" s="330"/>
      <c r="DH118" s="330"/>
      <c r="DI118" s="330"/>
      <c r="DJ118" s="330"/>
      <c r="DK118" s="330"/>
      <c r="DL118" s="330"/>
      <c r="DM118" s="330"/>
      <c r="DN118" s="330"/>
      <c r="DO118" s="330"/>
      <c r="DP118" s="330"/>
      <c r="DQ118" s="330"/>
    </row>
    <row r="119" spans="1:121" s="5" customFormat="1" ht="48" customHeight="1" x14ac:dyDescent="0.25">
      <c r="A119" s="33">
        <v>230</v>
      </c>
      <c r="B119" s="43">
        <v>2212</v>
      </c>
      <c r="C119" s="44">
        <v>6121</v>
      </c>
      <c r="D119" s="1141">
        <v>3206</v>
      </c>
      <c r="E119" s="1145" t="s">
        <v>74</v>
      </c>
      <c r="F119" s="305" t="s">
        <v>75</v>
      </c>
      <c r="G119" s="306">
        <v>400</v>
      </c>
      <c r="H119" s="306">
        <v>2016</v>
      </c>
      <c r="I119" s="307">
        <v>2023</v>
      </c>
      <c r="J119" s="45">
        <f t="shared" si="35"/>
        <v>30312</v>
      </c>
      <c r="K119" s="308">
        <v>0</v>
      </c>
      <c r="L119" s="309">
        <v>632</v>
      </c>
      <c r="M119" s="310">
        <f t="shared" si="37"/>
        <v>2900</v>
      </c>
      <c r="N119" s="46">
        <v>1768</v>
      </c>
      <c r="O119" s="47">
        <v>1132</v>
      </c>
      <c r="P119" s="362">
        <v>0</v>
      </c>
      <c r="Q119" s="1171">
        <v>0</v>
      </c>
      <c r="R119" s="312">
        <v>568</v>
      </c>
      <c r="S119" s="313">
        <v>0</v>
      </c>
      <c r="T119" s="314">
        <v>0</v>
      </c>
      <c r="U119" s="315">
        <v>0</v>
      </c>
      <c r="V119" s="313">
        <v>8566</v>
      </c>
      <c r="W119" s="314">
        <v>0</v>
      </c>
      <c r="X119" s="315">
        <v>0</v>
      </c>
      <c r="Y119" s="313">
        <v>8172</v>
      </c>
      <c r="Z119" s="314">
        <v>0</v>
      </c>
      <c r="AA119" s="322">
        <v>9474</v>
      </c>
      <c r="AB119"/>
      <c r="AC119"/>
      <c r="AD119"/>
      <c r="AE119"/>
      <c r="AF119"/>
      <c r="AG119"/>
      <c r="AH119"/>
      <c r="AI119"/>
      <c r="AJ119" s="291"/>
      <c r="AK119" s="291"/>
      <c r="AL119" s="291"/>
      <c r="AM119" s="291"/>
      <c r="AN119" s="291"/>
      <c r="AO119" s="291"/>
      <c r="AP119" s="291"/>
      <c r="AQ119" s="291"/>
      <c r="AR119" s="330"/>
      <c r="AS119" s="330"/>
      <c r="AT119" s="330"/>
      <c r="AU119" s="330"/>
      <c r="AV119" s="330"/>
      <c r="AW119" s="330"/>
      <c r="AX119" s="330"/>
      <c r="AY119" s="330"/>
      <c r="AZ119" s="330"/>
      <c r="BA119" s="330"/>
      <c r="BB119" s="330"/>
      <c r="BC119" s="330"/>
      <c r="BD119" s="330"/>
      <c r="BE119" s="330"/>
      <c r="BF119" s="330"/>
      <c r="BG119" s="330"/>
      <c r="BH119" s="330"/>
      <c r="BI119" s="330"/>
      <c r="BJ119" s="330"/>
      <c r="BK119" s="330"/>
      <c r="BL119" s="330"/>
      <c r="BM119" s="330"/>
      <c r="BN119" s="330"/>
      <c r="BO119" s="330"/>
      <c r="BP119" s="330"/>
      <c r="BQ119" s="330"/>
      <c r="BR119" s="330"/>
      <c r="BS119" s="330"/>
      <c r="BT119" s="330"/>
      <c r="BU119" s="330"/>
      <c r="BV119" s="330"/>
      <c r="BW119" s="330"/>
      <c r="BX119" s="330"/>
      <c r="BY119" s="330"/>
      <c r="BZ119" s="330"/>
      <c r="CA119" s="330"/>
      <c r="CB119" s="330"/>
      <c r="CC119" s="330"/>
      <c r="CD119" s="330"/>
      <c r="CE119" s="330"/>
      <c r="CF119" s="330"/>
      <c r="CG119" s="330"/>
      <c r="CH119" s="330"/>
      <c r="CI119" s="330"/>
      <c r="CJ119" s="330"/>
      <c r="CK119" s="330"/>
      <c r="CL119" s="330"/>
      <c r="CM119" s="330"/>
      <c r="CN119" s="330"/>
      <c r="CO119" s="330"/>
      <c r="CP119" s="330"/>
      <c r="CQ119" s="330"/>
      <c r="CR119" s="330"/>
      <c r="CS119" s="330"/>
      <c r="CT119" s="330"/>
      <c r="CU119" s="330"/>
      <c r="CV119" s="330"/>
      <c r="CW119" s="330"/>
      <c r="CX119" s="330"/>
      <c r="CY119" s="330"/>
      <c r="CZ119" s="330"/>
      <c r="DA119" s="330"/>
      <c r="DB119" s="330"/>
      <c r="DC119" s="330"/>
      <c r="DD119" s="330"/>
      <c r="DE119" s="330"/>
      <c r="DF119" s="330"/>
      <c r="DG119" s="330"/>
      <c r="DH119" s="330"/>
      <c r="DI119" s="330"/>
      <c r="DJ119" s="330"/>
      <c r="DK119" s="330"/>
      <c r="DL119" s="330"/>
      <c r="DM119" s="330"/>
      <c r="DN119" s="330"/>
      <c r="DO119" s="330"/>
      <c r="DP119" s="330"/>
      <c r="DQ119" s="330"/>
    </row>
    <row r="120" spans="1:121" s="331" customFormat="1" ht="48" customHeight="1" x14ac:dyDescent="0.25">
      <c r="A120" s="33">
        <v>230</v>
      </c>
      <c r="B120" s="43">
        <v>2212</v>
      </c>
      <c r="C120" s="44">
        <v>6121</v>
      </c>
      <c r="D120" s="1124">
        <v>3207</v>
      </c>
      <c r="E120" s="1125" t="s">
        <v>308</v>
      </c>
      <c r="F120" s="305" t="s">
        <v>76</v>
      </c>
      <c r="G120" s="306">
        <v>400</v>
      </c>
      <c r="H120" s="306">
        <v>2016</v>
      </c>
      <c r="I120" s="307">
        <v>2019</v>
      </c>
      <c r="J120" s="45">
        <f>K120+L120+M120+SUM(R120:AA120)</f>
        <v>2899</v>
      </c>
      <c r="K120" s="308">
        <v>0</v>
      </c>
      <c r="L120" s="309">
        <v>0</v>
      </c>
      <c r="M120" s="310">
        <f t="shared" si="37"/>
        <v>299</v>
      </c>
      <c r="N120" s="46">
        <v>299</v>
      </c>
      <c r="O120" s="47">
        <v>0</v>
      </c>
      <c r="P120" s="362">
        <v>0</v>
      </c>
      <c r="Q120" s="50">
        <v>0</v>
      </c>
      <c r="R120" s="312">
        <v>2600</v>
      </c>
      <c r="S120" s="313">
        <v>0</v>
      </c>
      <c r="T120" s="314">
        <v>0</v>
      </c>
      <c r="U120" s="315">
        <v>0</v>
      </c>
      <c r="V120" s="313">
        <v>0</v>
      </c>
      <c r="W120" s="314">
        <v>0</v>
      </c>
      <c r="X120" s="315">
        <v>0</v>
      </c>
      <c r="Y120" s="313">
        <v>0</v>
      </c>
      <c r="Z120" s="314">
        <v>0</v>
      </c>
      <c r="AA120" s="322">
        <v>0</v>
      </c>
      <c r="AB120"/>
      <c r="AC120"/>
      <c r="AD120"/>
      <c r="AE120"/>
      <c r="AF120"/>
      <c r="AG120"/>
      <c r="AH120"/>
      <c r="AI120"/>
      <c r="AJ120" s="291"/>
      <c r="AK120" s="291"/>
      <c r="AL120" s="291"/>
      <c r="AM120" s="291"/>
      <c r="AN120" s="291"/>
      <c r="AO120" s="291"/>
      <c r="AP120" s="291"/>
      <c r="AQ120" s="291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</row>
    <row r="121" spans="1:121" s="334" customFormat="1" ht="33" customHeight="1" x14ac:dyDescent="0.25">
      <c r="A121" s="33">
        <v>230</v>
      </c>
      <c r="B121" s="43">
        <v>2212</v>
      </c>
      <c r="C121" s="44">
        <v>3161</v>
      </c>
      <c r="D121" s="1141">
        <v>3209</v>
      </c>
      <c r="E121" s="1145" t="s">
        <v>77</v>
      </c>
      <c r="F121" s="305" t="s">
        <v>28</v>
      </c>
      <c r="G121" s="306">
        <v>400</v>
      </c>
      <c r="H121" s="306">
        <v>2017</v>
      </c>
      <c r="I121" s="307">
        <v>2022</v>
      </c>
      <c r="J121" s="45">
        <f>K121+L121+M121+SUM(R121:AA121)</f>
        <v>26738</v>
      </c>
      <c r="K121" s="308">
        <v>0</v>
      </c>
      <c r="L121" s="309">
        <v>712</v>
      </c>
      <c r="M121" s="310">
        <f t="shared" si="37"/>
        <v>1800</v>
      </c>
      <c r="N121" s="46">
        <v>1184</v>
      </c>
      <c r="O121" s="47">
        <v>0</v>
      </c>
      <c r="P121" s="362">
        <v>0</v>
      </c>
      <c r="Q121" s="1171">
        <v>616</v>
      </c>
      <c r="R121" s="312">
        <v>0</v>
      </c>
      <c r="S121" s="313">
        <v>0</v>
      </c>
      <c r="T121" s="314">
        <v>0</v>
      </c>
      <c r="U121" s="315">
        <v>0</v>
      </c>
      <c r="V121" s="313">
        <v>8200</v>
      </c>
      <c r="W121" s="314">
        <v>0</v>
      </c>
      <c r="X121" s="315">
        <v>0</v>
      </c>
      <c r="Y121" s="313">
        <v>8200</v>
      </c>
      <c r="Z121" s="314">
        <v>0</v>
      </c>
      <c r="AA121" s="322">
        <v>7826</v>
      </c>
      <c r="AB121" s="332"/>
      <c r="AC121" s="332"/>
      <c r="AD121" s="332"/>
      <c r="AE121" s="332"/>
      <c r="AF121" s="332"/>
      <c r="AG121" s="332"/>
      <c r="AH121" s="332"/>
      <c r="AI121" s="332"/>
      <c r="AJ121" s="333"/>
      <c r="AK121" s="333"/>
      <c r="AL121" s="333"/>
      <c r="AM121" s="333"/>
      <c r="AN121" s="333"/>
      <c r="AO121" s="333"/>
      <c r="AP121" s="333"/>
      <c r="AQ121" s="333"/>
      <c r="AR121" s="333"/>
      <c r="AS121" s="333"/>
      <c r="AT121" s="333"/>
      <c r="AU121" s="333"/>
      <c r="AV121" s="333"/>
      <c r="AW121" s="333"/>
      <c r="AX121" s="333"/>
      <c r="AY121" s="333"/>
      <c r="AZ121" s="333"/>
      <c r="BA121" s="333"/>
      <c r="BB121" s="333"/>
      <c r="BC121" s="333"/>
      <c r="BD121" s="333"/>
      <c r="BE121" s="333"/>
      <c r="BF121" s="333"/>
      <c r="BG121" s="333"/>
      <c r="BH121" s="333"/>
      <c r="BI121" s="333"/>
      <c r="BJ121" s="333"/>
      <c r="BK121" s="333"/>
      <c r="BL121" s="333"/>
      <c r="BM121" s="333"/>
      <c r="BN121" s="333"/>
      <c r="BO121" s="333"/>
      <c r="BP121" s="333"/>
      <c r="BQ121" s="333"/>
      <c r="BR121" s="333"/>
      <c r="BS121" s="333"/>
      <c r="BT121" s="333"/>
      <c r="BU121" s="333"/>
      <c r="BV121" s="333"/>
      <c r="BW121" s="333"/>
      <c r="BX121" s="333"/>
      <c r="BY121" s="333"/>
      <c r="BZ121" s="333"/>
      <c r="CA121" s="333"/>
      <c r="CB121" s="333"/>
      <c r="CC121" s="333"/>
      <c r="CD121" s="333"/>
      <c r="CE121" s="333"/>
      <c r="CF121" s="333"/>
      <c r="CG121" s="333"/>
      <c r="CH121" s="333"/>
      <c r="CI121" s="333"/>
      <c r="CJ121" s="333"/>
      <c r="CK121" s="333"/>
      <c r="CL121" s="333"/>
      <c r="CM121" s="333"/>
      <c r="CN121" s="333"/>
      <c r="CO121" s="333"/>
      <c r="CP121" s="333"/>
      <c r="CQ121" s="333"/>
      <c r="CR121" s="333"/>
      <c r="CS121" s="333"/>
      <c r="CT121" s="333"/>
      <c r="CU121" s="333"/>
      <c r="CV121" s="333"/>
      <c r="CW121" s="333"/>
      <c r="CX121" s="333"/>
      <c r="CY121" s="333"/>
      <c r="CZ121" s="333"/>
      <c r="DA121" s="333"/>
      <c r="DB121" s="333"/>
      <c r="DC121" s="333"/>
      <c r="DD121" s="333"/>
      <c r="DE121" s="333"/>
      <c r="DF121" s="333"/>
      <c r="DG121" s="333"/>
      <c r="DH121" s="333"/>
      <c r="DI121" s="333"/>
      <c r="DJ121" s="333"/>
      <c r="DK121" s="333"/>
      <c r="DL121" s="333"/>
      <c r="DM121" s="333"/>
      <c r="DN121" s="333"/>
      <c r="DO121" s="333"/>
      <c r="DP121" s="333"/>
      <c r="DQ121" s="333"/>
    </row>
    <row r="122" spans="1:121" s="52" customFormat="1" ht="31.5" customHeight="1" x14ac:dyDescent="0.25">
      <c r="A122" s="33">
        <v>230</v>
      </c>
      <c r="B122" s="43">
        <v>2212</v>
      </c>
      <c r="C122" s="44">
        <v>3161</v>
      </c>
      <c r="D122" s="1124">
        <v>3216</v>
      </c>
      <c r="E122" s="1125" t="s">
        <v>443</v>
      </c>
      <c r="F122" s="305" t="s">
        <v>30</v>
      </c>
      <c r="G122" s="306">
        <v>400</v>
      </c>
      <c r="H122" s="306">
        <v>2017</v>
      </c>
      <c r="I122" s="307">
        <v>2018</v>
      </c>
      <c r="J122" s="45">
        <f>K122+L122+M122+SUM(R122:AA122)</f>
        <v>4750</v>
      </c>
      <c r="K122" s="308">
        <v>0</v>
      </c>
      <c r="L122" s="309">
        <v>0</v>
      </c>
      <c r="M122" s="310">
        <f t="shared" si="37"/>
        <v>250</v>
      </c>
      <c r="N122" s="46">
        <v>0</v>
      </c>
      <c r="O122" s="47">
        <v>250</v>
      </c>
      <c r="P122" s="362">
        <v>0</v>
      </c>
      <c r="Q122" s="50">
        <v>0</v>
      </c>
      <c r="R122" s="312">
        <v>4500</v>
      </c>
      <c r="S122" s="313">
        <v>0</v>
      </c>
      <c r="T122" s="314">
        <v>0</v>
      </c>
      <c r="U122" s="315">
        <v>0</v>
      </c>
      <c r="V122" s="313">
        <v>0</v>
      </c>
      <c r="W122" s="314">
        <v>0</v>
      </c>
      <c r="X122" s="315">
        <v>0</v>
      </c>
      <c r="Y122" s="313">
        <v>0</v>
      </c>
      <c r="Z122" s="314">
        <v>0</v>
      </c>
      <c r="AA122" s="322">
        <v>0</v>
      </c>
      <c r="AB122"/>
      <c r="AC122"/>
      <c r="AD122"/>
      <c r="AE122"/>
      <c r="AF122"/>
      <c r="AG122"/>
      <c r="AH122"/>
      <c r="AI122"/>
      <c r="AJ122" s="291"/>
      <c r="AK122" s="291"/>
      <c r="AL122" s="291"/>
      <c r="AM122" s="291"/>
      <c r="AN122" s="291"/>
      <c r="AO122" s="291"/>
      <c r="AP122" s="291"/>
      <c r="AQ122" s="291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8"/>
      <c r="DF122" s="58"/>
      <c r="DG122" s="58"/>
      <c r="DH122" s="58"/>
      <c r="DI122" s="58"/>
      <c r="DJ122" s="58"/>
      <c r="DK122" s="58"/>
      <c r="DL122" s="58"/>
      <c r="DM122" s="58"/>
      <c r="DN122" s="58"/>
      <c r="DO122" s="58"/>
      <c r="DP122" s="58"/>
      <c r="DQ122" s="58"/>
    </row>
    <row r="123" spans="1:121" s="52" customFormat="1" ht="33" customHeight="1" x14ac:dyDescent="0.25">
      <c r="A123" s="33">
        <v>230</v>
      </c>
      <c r="B123" s="43">
        <v>2212</v>
      </c>
      <c r="C123" s="44">
        <v>6121</v>
      </c>
      <c r="D123" s="1141">
        <v>3217</v>
      </c>
      <c r="E123" s="1142" t="s">
        <v>444</v>
      </c>
      <c r="F123" s="305" t="s">
        <v>28</v>
      </c>
      <c r="G123" s="306">
        <v>400</v>
      </c>
      <c r="H123" s="306">
        <v>2018</v>
      </c>
      <c r="I123" s="307">
        <v>2018</v>
      </c>
      <c r="J123" s="45">
        <f t="shared" ref="J123:J160" si="38">K123+L123+M123+SUM(R123:AA123)</f>
        <v>4000</v>
      </c>
      <c r="K123" s="308">
        <v>0</v>
      </c>
      <c r="L123" s="309">
        <v>0</v>
      </c>
      <c r="M123" s="310">
        <f t="shared" ref="M123:M160" si="39">N123+O123+P123+Q123</f>
        <v>2000</v>
      </c>
      <c r="N123" s="46">
        <v>2000</v>
      </c>
      <c r="O123" s="47">
        <v>0</v>
      </c>
      <c r="P123" s="362">
        <v>0</v>
      </c>
      <c r="Q123" s="1171">
        <v>0</v>
      </c>
      <c r="R123" s="312">
        <v>2000</v>
      </c>
      <c r="S123" s="313">
        <v>0</v>
      </c>
      <c r="T123" s="314">
        <v>0</v>
      </c>
      <c r="U123" s="315">
        <v>0</v>
      </c>
      <c r="V123" s="313">
        <v>0</v>
      </c>
      <c r="W123" s="314">
        <v>0</v>
      </c>
      <c r="X123" s="315">
        <v>0</v>
      </c>
      <c r="Y123" s="313">
        <v>0</v>
      </c>
      <c r="Z123" s="314">
        <v>0</v>
      </c>
      <c r="AA123" s="322">
        <v>0</v>
      </c>
      <c r="AB123" s="335"/>
      <c r="AC123" s="335"/>
      <c r="AD123" s="335"/>
      <c r="AE123" s="335"/>
      <c r="AF123" s="335"/>
      <c r="AG123" s="335"/>
      <c r="AH123"/>
      <c r="AI123"/>
      <c r="AJ123" s="291"/>
      <c r="AK123" s="291"/>
      <c r="AL123" s="291"/>
      <c r="AM123" s="291"/>
      <c r="AN123" s="291"/>
      <c r="AO123" s="291"/>
      <c r="AP123" s="291"/>
      <c r="AQ123" s="291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8"/>
      <c r="DC123" s="58"/>
      <c r="DD123" s="58"/>
      <c r="DE123" s="58"/>
      <c r="DF123" s="58"/>
      <c r="DG123" s="58"/>
      <c r="DH123" s="58"/>
      <c r="DI123" s="58"/>
      <c r="DJ123" s="58"/>
      <c r="DK123" s="58"/>
      <c r="DL123" s="58"/>
      <c r="DM123" s="58"/>
      <c r="DN123" s="58"/>
      <c r="DO123" s="58"/>
      <c r="DP123" s="58"/>
      <c r="DQ123" s="58"/>
    </row>
    <row r="124" spans="1:121" s="52" customFormat="1" ht="45" customHeight="1" x14ac:dyDescent="0.25">
      <c r="A124" s="33">
        <v>230</v>
      </c>
      <c r="B124" s="43">
        <v>2212</v>
      </c>
      <c r="C124" s="44">
        <v>6121</v>
      </c>
      <c r="D124" s="1124">
        <v>3219</v>
      </c>
      <c r="E124" s="1125" t="s">
        <v>445</v>
      </c>
      <c r="F124" s="305" t="s">
        <v>59</v>
      </c>
      <c r="G124" s="306">
        <v>400</v>
      </c>
      <c r="H124" s="306">
        <v>2017</v>
      </c>
      <c r="I124" s="307">
        <v>2018</v>
      </c>
      <c r="J124" s="45">
        <f t="shared" si="38"/>
        <v>700</v>
      </c>
      <c r="K124" s="308">
        <v>0</v>
      </c>
      <c r="L124" s="309">
        <v>103</v>
      </c>
      <c r="M124" s="310">
        <f t="shared" si="39"/>
        <v>597</v>
      </c>
      <c r="N124" s="46">
        <v>97</v>
      </c>
      <c r="O124" s="47">
        <v>500</v>
      </c>
      <c r="P124" s="362">
        <v>0</v>
      </c>
      <c r="Q124" s="50">
        <v>0</v>
      </c>
      <c r="R124" s="312">
        <v>0</v>
      </c>
      <c r="S124" s="313">
        <v>0</v>
      </c>
      <c r="T124" s="314">
        <v>0</v>
      </c>
      <c r="U124" s="315">
        <v>0</v>
      </c>
      <c r="V124" s="313">
        <v>0</v>
      </c>
      <c r="W124" s="314">
        <v>0</v>
      </c>
      <c r="X124" s="315">
        <v>0</v>
      </c>
      <c r="Y124" s="313">
        <v>0</v>
      </c>
      <c r="Z124" s="314">
        <v>0</v>
      </c>
      <c r="AA124" s="322">
        <v>0</v>
      </c>
      <c r="AB124"/>
      <c r="AC124"/>
      <c r="AD124"/>
      <c r="AE124"/>
      <c r="AF124"/>
      <c r="AG124"/>
      <c r="AH124"/>
      <c r="AI124"/>
      <c r="AJ124" s="291"/>
      <c r="AK124" s="291"/>
      <c r="AL124" s="291"/>
      <c r="AM124" s="291"/>
      <c r="AN124" s="291"/>
      <c r="AO124" s="291"/>
      <c r="AP124" s="291"/>
      <c r="AQ124" s="291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  <c r="DA124" s="58"/>
      <c r="DB124" s="58"/>
      <c r="DC124" s="58"/>
      <c r="DD124" s="58"/>
      <c r="DE124" s="58"/>
      <c r="DF124" s="58"/>
      <c r="DG124" s="58"/>
      <c r="DH124" s="58"/>
      <c r="DI124" s="58"/>
      <c r="DJ124" s="58"/>
      <c r="DK124" s="58"/>
      <c r="DL124" s="58"/>
      <c r="DM124" s="58"/>
      <c r="DN124" s="58"/>
      <c r="DO124" s="58"/>
      <c r="DP124" s="58"/>
      <c r="DQ124" s="58"/>
    </row>
    <row r="125" spans="1:121" s="52" customFormat="1" ht="39.75" customHeight="1" x14ac:dyDescent="0.25">
      <c r="A125" s="33">
        <v>230</v>
      </c>
      <c r="B125" s="43">
        <v>2212</v>
      </c>
      <c r="C125" s="44">
        <v>6121</v>
      </c>
      <c r="D125" s="1124">
        <v>3221</v>
      </c>
      <c r="E125" s="1125" t="s">
        <v>446</v>
      </c>
      <c r="F125" s="336" t="s">
        <v>59</v>
      </c>
      <c r="G125" s="337">
        <v>400</v>
      </c>
      <c r="H125" s="337">
        <v>2017</v>
      </c>
      <c r="I125" s="338">
        <v>2018</v>
      </c>
      <c r="J125" s="53">
        <f t="shared" si="38"/>
        <v>1610</v>
      </c>
      <c r="K125" s="339">
        <v>0</v>
      </c>
      <c r="L125" s="340">
        <v>57</v>
      </c>
      <c r="M125" s="54">
        <f t="shared" si="39"/>
        <v>1553</v>
      </c>
      <c r="N125" s="341">
        <v>53</v>
      </c>
      <c r="O125" s="342">
        <v>1500</v>
      </c>
      <c r="P125" s="369">
        <v>0</v>
      </c>
      <c r="Q125" s="1081">
        <v>0</v>
      </c>
      <c r="R125" s="344">
        <v>0</v>
      </c>
      <c r="S125" s="345">
        <v>0</v>
      </c>
      <c r="T125" s="343">
        <v>0</v>
      </c>
      <c r="U125" s="346">
        <v>0</v>
      </c>
      <c r="V125" s="345">
        <v>0</v>
      </c>
      <c r="W125" s="343">
        <v>0</v>
      </c>
      <c r="X125" s="346">
        <v>0</v>
      </c>
      <c r="Y125" s="345">
        <v>0</v>
      </c>
      <c r="Z125" s="343">
        <v>0</v>
      </c>
      <c r="AA125" s="347">
        <v>0</v>
      </c>
      <c r="AB125"/>
      <c r="AC125"/>
      <c r="AD125"/>
      <c r="AE125"/>
      <c r="AF125"/>
      <c r="AG125"/>
      <c r="AH125"/>
      <c r="AI125"/>
      <c r="AJ125" s="291"/>
      <c r="AK125" s="291"/>
      <c r="AL125" s="291"/>
      <c r="AM125" s="291"/>
      <c r="AN125" s="291"/>
      <c r="AO125" s="291"/>
      <c r="AP125" s="291"/>
      <c r="AQ125" s="291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  <c r="CX125" s="58"/>
      <c r="CY125" s="58"/>
      <c r="CZ125" s="58"/>
      <c r="DA125" s="58"/>
      <c r="DB125" s="58"/>
      <c r="DC125" s="58"/>
      <c r="DD125" s="58"/>
      <c r="DE125" s="58"/>
      <c r="DF125" s="58"/>
      <c r="DG125" s="58"/>
      <c r="DH125" s="58"/>
      <c r="DI125" s="58"/>
      <c r="DJ125" s="58"/>
      <c r="DK125" s="58"/>
      <c r="DL125" s="58"/>
      <c r="DM125" s="58"/>
      <c r="DN125" s="58"/>
      <c r="DO125" s="58"/>
      <c r="DP125" s="58"/>
      <c r="DQ125" s="58"/>
    </row>
    <row r="126" spans="1:121" s="56" customFormat="1" ht="72" customHeight="1" x14ac:dyDescent="0.25">
      <c r="A126" s="33">
        <v>230</v>
      </c>
      <c r="B126" s="43">
        <v>2212</v>
      </c>
      <c r="C126" s="55">
        <v>6121</v>
      </c>
      <c r="D126" s="1143">
        <v>3222</v>
      </c>
      <c r="E126" s="382" t="s">
        <v>447</v>
      </c>
      <c r="F126" s="305" t="s">
        <v>28</v>
      </c>
      <c r="G126" s="306">
        <v>400</v>
      </c>
      <c r="H126" s="306">
        <v>2017</v>
      </c>
      <c r="I126" s="307">
        <v>2018</v>
      </c>
      <c r="J126" s="45">
        <f t="shared" si="38"/>
        <v>35715</v>
      </c>
      <c r="K126" s="308">
        <v>0</v>
      </c>
      <c r="L126" s="309">
        <v>32615</v>
      </c>
      <c r="M126" s="310">
        <f t="shared" si="39"/>
        <v>3100</v>
      </c>
      <c r="N126" s="46">
        <v>3100</v>
      </c>
      <c r="O126" s="47">
        <v>0</v>
      </c>
      <c r="P126" s="362">
        <v>0</v>
      </c>
      <c r="Q126" s="50">
        <v>0</v>
      </c>
      <c r="R126" s="312">
        <v>0</v>
      </c>
      <c r="S126" s="313">
        <v>0</v>
      </c>
      <c r="T126" s="314">
        <v>0</v>
      </c>
      <c r="U126" s="315">
        <v>0</v>
      </c>
      <c r="V126" s="313">
        <v>0</v>
      </c>
      <c r="W126" s="314">
        <v>0</v>
      </c>
      <c r="X126" s="315">
        <v>0</v>
      </c>
      <c r="Y126" s="313">
        <v>0</v>
      </c>
      <c r="Z126" s="314">
        <v>0</v>
      </c>
      <c r="AA126" s="322">
        <v>0</v>
      </c>
      <c r="AB126"/>
      <c r="AC126"/>
      <c r="AD126" s="291"/>
      <c r="AE126"/>
      <c r="AF126"/>
      <c r="AG126"/>
      <c r="AH126"/>
      <c r="AI126"/>
      <c r="AJ126" s="291"/>
      <c r="AK126" s="291"/>
      <c r="AL126" s="291"/>
      <c r="AM126" s="291"/>
      <c r="AN126" s="291"/>
      <c r="AO126" s="291"/>
      <c r="AP126" s="291"/>
      <c r="AQ126" s="291"/>
      <c r="AR126" s="278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8"/>
      <c r="BE126" s="278"/>
      <c r="BF126" s="278"/>
      <c r="BG126" s="278"/>
      <c r="BH126" s="278"/>
      <c r="BI126" s="278"/>
      <c r="BJ126" s="278"/>
      <c r="BK126" s="278"/>
      <c r="BL126" s="278"/>
      <c r="BM126" s="278"/>
      <c r="BN126" s="278"/>
      <c r="BO126" s="278"/>
      <c r="BP126" s="278"/>
      <c r="BQ126" s="278"/>
      <c r="BR126" s="278"/>
      <c r="BS126" s="278"/>
      <c r="BT126" s="278"/>
      <c r="BU126" s="278"/>
      <c r="BV126" s="278"/>
      <c r="BW126" s="278"/>
      <c r="BX126" s="278"/>
      <c r="BY126" s="278"/>
      <c r="BZ126" s="278"/>
      <c r="CA126" s="278"/>
      <c r="CB126" s="278"/>
      <c r="CC126" s="278"/>
      <c r="CD126" s="278"/>
      <c r="CE126" s="278"/>
      <c r="CF126" s="278"/>
      <c r="CG126" s="278"/>
      <c r="CH126" s="278"/>
      <c r="CI126" s="278"/>
      <c r="CJ126" s="278"/>
      <c r="CK126" s="278"/>
      <c r="CL126" s="278"/>
      <c r="CM126" s="278"/>
      <c r="CN126" s="278"/>
      <c r="CO126" s="278"/>
      <c r="CP126" s="278"/>
      <c r="CQ126" s="278"/>
      <c r="CR126" s="278"/>
      <c r="CS126" s="278"/>
      <c r="CT126" s="278"/>
      <c r="CU126" s="278"/>
      <c r="CV126" s="278"/>
      <c r="CW126" s="278"/>
      <c r="CX126" s="278"/>
      <c r="CY126" s="278"/>
      <c r="CZ126" s="278"/>
      <c r="DA126" s="278"/>
      <c r="DB126" s="278"/>
      <c r="DC126" s="278"/>
      <c r="DD126" s="278"/>
      <c r="DE126" s="278"/>
      <c r="DF126" s="278"/>
      <c r="DG126" s="278"/>
      <c r="DH126" s="278"/>
      <c r="DI126" s="278"/>
      <c r="DJ126" s="278"/>
      <c r="DK126" s="278"/>
      <c r="DL126" s="278"/>
      <c r="DM126" s="278"/>
      <c r="DN126" s="278"/>
      <c r="DO126" s="278"/>
      <c r="DP126" s="278"/>
      <c r="DQ126" s="278"/>
    </row>
    <row r="127" spans="1:121" s="278" customFormat="1" ht="35.25" customHeight="1" x14ac:dyDescent="0.25">
      <c r="A127" s="33">
        <v>230</v>
      </c>
      <c r="B127" s="43">
        <v>2212</v>
      </c>
      <c r="C127" s="44">
        <v>6121</v>
      </c>
      <c r="D127" s="1124">
        <v>3230</v>
      </c>
      <c r="E127" s="1125" t="s">
        <v>448</v>
      </c>
      <c r="F127" s="349" t="s">
        <v>29</v>
      </c>
      <c r="G127" s="350">
        <v>400</v>
      </c>
      <c r="H127" s="350">
        <v>2018</v>
      </c>
      <c r="I127" s="351">
        <v>2018</v>
      </c>
      <c r="J127" s="45">
        <f t="shared" si="38"/>
        <v>4000</v>
      </c>
      <c r="K127" s="352">
        <v>0</v>
      </c>
      <c r="L127" s="309">
        <v>0</v>
      </c>
      <c r="M127" s="310">
        <f t="shared" si="39"/>
        <v>4000</v>
      </c>
      <c r="N127" s="46">
        <v>0</v>
      </c>
      <c r="O127" s="47">
        <v>4000</v>
      </c>
      <c r="P127" s="362">
        <v>0</v>
      </c>
      <c r="Q127" s="1082">
        <v>0</v>
      </c>
      <c r="R127" s="354">
        <v>0</v>
      </c>
      <c r="S127" s="355">
        <v>0</v>
      </c>
      <c r="T127" s="353">
        <v>0</v>
      </c>
      <c r="U127" s="356">
        <v>0</v>
      </c>
      <c r="V127" s="355">
        <v>0</v>
      </c>
      <c r="W127" s="353">
        <v>0</v>
      </c>
      <c r="X127" s="356">
        <v>0</v>
      </c>
      <c r="Y127" s="355">
        <v>0</v>
      </c>
      <c r="Z127" s="353">
        <v>0</v>
      </c>
      <c r="AA127" s="357">
        <v>0</v>
      </c>
      <c r="AB127"/>
      <c r="AC127"/>
      <c r="AD127" s="291"/>
      <c r="AE127"/>
      <c r="AF127"/>
      <c r="AG127"/>
      <c r="AH127"/>
      <c r="AI127"/>
      <c r="AJ127" s="291"/>
      <c r="AK127" s="291"/>
      <c r="AL127" s="291"/>
      <c r="AM127" s="291"/>
      <c r="AN127" s="291"/>
      <c r="AO127" s="291"/>
      <c r="AP127" s="291"/>
      <c r="AQ127" s="291"/>
    </row>
    <row r="128" spans="1:121" s="52" customFormat="1" ht="34.5" customHeight="1" x14ac:dyDescent="0.25">
      <c r="A128" s="33">
        <v>230</v>
      </c>
      <c r="B128" s="43">
        <v>2212</v>
      </c>
      <c r="C128" s="44">
        <v>6121</v>
      </c>
      <c r="D128" s="1124">
        <v>3231</v>
      </c>
      <c r="E128" s="1125" t="s">
        <v>449</v>
      </c>
      <c r="F128" s="349" t="s">
        <v>59</v>
      </c>
      <c r="G128" s="350">
        <v>400</v>
      </c>
      <c r="H128" s="350">
        <v>2018</v>
      </c>
      <c r="I128" s="351">
        <v>2018</v>
      </c>
      <c r="J128" s="358">
        <f t="shared" si="38"/>
        <v>1000</v>
      </c>
      <c r="K128" s="352">
        <v>0</v>
      </c>
      <c r="L128" s="309">
        <v>0</v>
      </c>
      <c r="M128" s="310">
        <f t="shared" si="39"/>
        <v>1000</v>
      </c>
      <c r="N128" s="46">
        <v>0</v>
      </c>
      <c r="O128" s="47">
        <v>1000</v>
      </c>
      <c r="P128" s="362">
        <v>0</v>
      </c>
      <c r="Q128" s="1082">
        <v>0</v>
      </c>
      <c r="R128" s="354">
        <v>0</v>
      </c>
      <c r="S128" s="355">
        <v>0</v>
      </c>
      <c r="T128" s="353">
        <v>0</v>
      </c>
      <c r="U128" s="356">
        <v>0</v>
      </c>
      <c r="V128" s="355">
        <v>0</v>
      </c>
      <c r="W128" s="353">
        <v>0</v>
      </c>
      <c r="X128" s="356">
        <v>0</v>
      </c>
      <c r="Y128" s="355">
        <v>0</v>
      </c>
      <c r="Z128" s="353">
        <v>0</v>
      </c>
      <c r="AA128" s="357">
        <v>0</v>
      </c>
      <c r="AB128"/>
      <c r="AC128"/>
      <c r="AD128"/>
      <c r="AE128"/>
      <c r="AF128"/>
      <c r="AG128"/>
      <c r="AH128"/>
      <c r="AI128"/>
      <c r="AJ128" s="291"/>
      <c r="AK128" s="291"/>
      <c r="AL128" s="291"/>
      <c r="AM128" s="291"/>
      <c r="AN128" s="291"/>
      <c r="AO128" s="291"/>
      <c r="AP128" s="291"/>
      <c r="AQ128" s="291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8"/>
      <c r="CU128" s="58"/>
      <c r="CV128" s="58"/>
      <c r="CW128" s="58"/>
      <c r="CX128" s="58"/>
      <c r="CY128" s="58"/>
      <c r="CZ128" s="58"/>
      <c r="DA128" s="58"/>
      <c r="DB128" s="58"/>
      <c r="DC128" s="58"/>
      <c r="DD128" s="58"/>
      <c r="DE128" s="58"/>
      <c r="DF128" s="58"/>
      <c r="DG128" s="58"/>
      <c r="DH128" s="58"/>
      <c r="DI128" s="58"/>
      <c r="DJ128" s="58"/>
      <c r="DK128" s="58"/>
      <c r="DL128" s="58"/>
      <c r="DM128" s="58"/>
      <c r="DN128" s="58"/>
      <c r="DO128" s="58"/>
      <c r="DP128" s="58"/>
      <c r="DQ128" s="58"/>
    </row>
    <row r="129" spans="1:121" s="52" customFormat="1" ht="32.25" customHeight="1" x14ac:dyDescent="0.25">
      <c r="A129" s="33">
        <v>230</v>
      </c>
      <c r="B129" s="43">
        <v>2212</v>
      </c>
      <c r="C129" s="44">
        <v>6121</v>
      </c>
      <c r="D129" s="1128">
        <v>3232</v>
      </c>
      <c r="E129" s="537" t="s">
        <v>450</v>
      </c>
      <c r="F129" s="336" t="s">
        <v>28</v>
      </c>
      <c r="G129" s="337">
        <v>400</v>
      </c>
      <c r="H129" s="337">
        <v>2015</v>
      </c>
      <c r="I129" s="338">
        <v>2018</v>
      </c>
      <c r="J129" s="53">
        <f t="shared" si="38"/>
        <v>18000</v>
      </c>
      <c r="K129" s="339">
        <v>0</v>
      </c>
      <c r="L129" s="340">
        <v>0</v>
      </c>
      <c r="M129" s="54">
        <f t="shared" si="39"/>
        <v>18000</v>
      </c>
      <c r="N129" s="341">
        <v>0</v>
      </c>
      <c r="O129" s="342">
        <v>9000</v>
      </c>
      <c r="P129" s="369">
        <v>0</v>
      </c>
      <c r="Q129" s="1081">
        <v>9000</v>
      </c>
      <c r="R129" s="344">
        <v>0</v>
      </c>
      <c r="S129" s="345">
        <v>0</v>
      </c>
      <c r="T129" s="343">
        <v>0</v>
      </c>
      <c r="U129" s="346">
        <v>0</v>
      </c>
      <c r="V129" s="345">
        <v>0</v>
      </c>
      <c r="W129" s="343">
        <v>0</v>
      </c>
      <c r="X129" s="346">
        <v>0</v>
      </c>
      <c r="Y129" s="345">
        <v>0</v>
      </c>
      <c r="Z129" s="343">
        <v>0</v>
      </c>
      <c r="AA129" s="347">
        <v>0</v>
      </c>
      <c r="AB129"/>
      <c r="AC129"/>
      <c r="AD129"/>
      <c r="AE129" t="s">
        <v>80</v>
      </c>
      <c r="AF129"/>
      <c r="AG129"/>
      <c r="AH129"/>
      <c r="AI129"/>
      <c r="AJ129" s="291"/>
      <c r="AK129" s="291"/>
      <c r="AL129" s="291"/>
      <c r="AM129" s="291"/>
      <c r="AN129" s="291"/>
      <c r="AO129" s="291"/>
      <c r="AP129" s="291"/>
      <c r="AQ129" s="291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58"/>
      <c r="CR129" s="58"/>
      <c r="CS129" s="58"/>
      <c r="CT129" s="58"/>
      <c r="CU129" s="58"/>
      <c r="CV129" s="58"/>
      <c r="CW129" s="58"/>
      <c r="CX129" s="58"/>
      <c r="CY129" s="58"/>
      <c r="CZ129" s="58"/>
      <c r="DA129" s="58"/>
      <c r="DB129" s="58"/>
      <c r="DC129" s="58"/>
      <c r="DD129" s="58"/>
      <c r="DE129" s="58"/>
      <c r="DF129" s="58"/>
      <c r="DG129" s="58"/>
      <c r="DH129" s="58"/>
      <c r="DI129" s="58"/>
      <c r="DJ129" s="58"/>
      <c r="DK129" s="58"/>
      <c r="DL129" s="58"/>
      <c r="DM129" s="58"/>
      <c r="DN129" s="58"/>
      <c r="DO129" s="58"/>
      <c r="DP129" s="58"/>
      <c r="DQ129" s="58"/>
    </row>
    <row r="130" spans="1:121" s="52" customFormat="1" ht="33" customHeight="1" x14ac:dyDescent="0.25">
      <c r="A130" s="52">
        <v>230</v>
      </c>
      <c r="B130" s="65">
        <v>2212</v>
      </c>
      <c r="C130" s="44">
        <v>6121</v>
      </c>
      <c r="D130" s="1127">
        <v>3234</v>
      </c>
      <c r="E130" s="375" t="s">
        <v>451</v>
      </c>
      <c r="F130" s="168" t="s">
        <v>28</v>
      </c>
      <c r="G130" s="370">
        <v>400</v>
      </c>
      <c r="H130" s="370">
        <v>2015</v>
      </c>
      <c r="I130" s="383">
        <v>2018</v>
      </c>
      <c r="J130" s="45">
        <f t="shared" si="38"/>
        <v>3000</v>
      </c>
      <c r="K130" s="372">
        <v>0</v>
      </c>
      <c r="L130" s="384">
        <v>0</v>
      </c>
      <c r="M130" s="310">
        <f t="shared" si="39"/>
        <v>3000</v>
      </c>
      <c r="N130" s="46">
        <v>0</v>
      </c>
      <c r="O130" s="47">
        <v>3000</v>
      </c>
      <c r="P130" s="362">
        <v>0</v>
      </c>
      <c r="Q130" s="1083">
        <v>0</v>
      </c>
      <c r="R130" s="312">
        <v>0</v>
      </c>
      <c r="S130" s="313">
        <v>0</v>
      </c>
      <c r="T130" s="314">
        <v>0</v>
      </c>
      <c r="U130" s="315">
        <v>0</v>
      </c>
      <c r="V130" s="313">
        <v>0</v>
      </c>
      <c r="W130" s="314">
        <v>0</v>
      </c>
      <c r="X130" s="315">
        <v>0</v>
      </c>
      <c r="Y130" s="313">
        <v>0</v>
      </c>
      <c r="Z130" s="314">
        <v>0</v>
      </c>
      <c r="AA130" s="322">
        <v>0</v>
      </c>
      <c r="AB130" s="73"/>
      <c r="AC130" s="74"/>
      <c r="AD130" s="73"/>
      <c r="AE130" s="73"/>
      <c r="AF130" s="73"/>
      <c r="AG130"/>
      <c r="AH130"/>
      <c r="AI130"/>
      <c r="AJ130" s="291"/>
      <c r="AK130" s="291"/>
      <c r="AL130" s="291"/>
      <c r="AM130" s="291"/>
      <c r="AN130" s="291"/>
      <c r="AO130" s="291"/>
      <c r="AP130" s="291"/>
      <c r="AQ130" s="291"/>
      <c r="AR130" s="291"/>
      <c r="AS130" s="291"/>
      <c r="AT130" s="291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  <c r="CX130" s="58"/>
      <c r="CY130" s="58"/>
      <c r="CZ130" s="58"/>
      <c r="DA130" s="58"/>
      <c r="DB130" s="58"/>
      <c r="DC130" s="58"/>
      <c r="DD130" s="58"/>
      <c r="DE130" s="58"/>
      <c r="DF130" s="58"/>
      <c r="DG130" s="58"/>
      <c r="DH130" s="58"/>
      <c r="DI130" s="58"/>
      <c r="DJ130" s="58"/>
      <c r="DK130" s="58"/>
      <c r="DL130" s="58"/>
      <c r="DM130" s="58"/>
      <c r="DN130" s="58"/>
      <c r="DO130" s="58"/>
      <c r="DP130" s="58"/>
      <c r="DQ130" s="58"/>
    </row>
    <row r="132" spans="1:121" s="52" customFormat="1" ht="31.5" customHeight="1" x14ac:dyDescent="0.25">
      <c r="A132" s="52">
        <v>230</v>
      </c>
      <c r="B132" s="65">
        <v>2212</v>
      </c>
      <c r="C132" s="44">
        <v>6121</v>
      </c>
      <c r="D132" s="1141">
        <v>3235</v>
      </c>
      <c r="E132" s="392" t="s">
        <v>452</v>
      </c>
      <c r="F132" s="360" t="s">
        <v>27</v>
      </c>
      <c r="G132" s="305">
        <v>400</v>
      </c>
      <c r="H132" s="305">
        <v>2018</v>
      </c>
      <c r="I132" s="361">
        <v>2021</v>
      </c>
      <c r="J132" s="45">
        <f t="shared" si="38"/>
        <v>120692</v>
      </c>
      <c r="K132" s="308">
        <v>0</v>
      </c>
      <c r="L132" s="309">
        <v>0</v>
      </c>
      <c r="M132" s="310">
        <f t="shared" si="39"/>
        <v>1000</v>
      </c>
      <c r="N132" s="46">
        <v>0</v>
      </c>
      <c r="O132" s="47">
        <v>0</v>
      </c>
      <c r="P132" s="362">
        <v>0</v>
      </c>
      <c r="Q132" s="1172">
        <v>1000</v>
      </c>
      <c r="R132" s="312">
        <v>5500</v>
      </c>
      <c r="S132" s="313">
        <v>0</v>
      </c>
      <c r="T132" s="314">
        <v>0</v>
      </c>
      <c r="U132" s="315">
        <v>70000</v>
      </c>
      <c r="V132" s="313">
        <v>0</v>
      </c>
      <c r="W132" s="314">
        <v>0</v>
      </c>
      <c r="X132" s="315">
        <v>44192</v>
      </c>
      <c r="Y132" s="313">
        <v>0</v>
      </c>
      <c r="Z132" s="314">
        <v>0</v>
      </c>
      <c r="AA132" s="322">
        <v>0</v>
      </c>
      <c r="AB132" s="73"/>
      <c r="AC132" s="74"/>
      <c r="AD132" s="73"/>
      <c r="AE132" s="73"/>
      <c r="AF132" s="73"/>
      <c r="AG132"/>
      <c r="AH132"/>
      <c r="AI132"/>
      <c r="AJ132" s="291"/>
      <c r="AK132" s="291"/>
      <c r="AL132" s="291"/>
      <c r="AM132" s="291"/>
      <c r="AN132" s="291"/>
      <c r="AO132" s="291"/>
      <c r="AP132" s="291"/>
      <c r="AQ132" s="291"/>
      <c r="AR132" s="291"/>
      <c r="AS132" s="291"/>
      <c r="AT132" s="291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58"/>
      <c r="CS132" s="58"/>
      <c r="CT132" s="58"/>
      <c r="CU132" s="58"/>
      <c r="CV132" s="58"/>
      <c r="CW132" s="58"/>
      <c r="CX132" s="58"/>
      <c r="CY132" s="58"/>
      <c r="CZ132" s="58"/>
      <c r="DA132" s="58"/>
      <c r="DB132" s="58"/>
      <c r="DC132" s="58"/>
      <c r="DD132" s="58"/>
      <c r="DE132" s="58"/>
      <c r="DF132" s="58"/>
      <c r="DG132" s="58"/>
      <c r="DH132" s="58"/>
      <c r="DI132" s="58"/>
      <c r="DJ132" s="58"/>
      <c r="DK132" s="58"/>
      <c r="DL132" s="58"/>
      <c r="DM132" s="58"/>
      <c r="DN132" s="58"/>
      <c r="DO132" s="58"/>
      <c r="DP132" s="58"/>
      <c r="DQ132" s="58"/>
    </row>
    <row r="133" spans="1:121" s="52" customFormat="1" ht="30.75" customHeight="1" x14ac:dyDescent="0.25">
      <c r="A133" s="52">
        <v>230</v>
      </c>
      <c r="B133" s="65">
        <v>2212</v>
      </c>
      <c r="C133" s="44">
        <v>6121</v>
      </c>
      <c r="D133" s="1143">
        <v>7289</v>
      </c>
      <c r="E133" s="382" t="s">
        <v>453</v>
      </c>
      <c r="F133" s="360" t="s">
        <v>34</v>
      </c>
      <c r="G133" s="305">
        <v>400</v>
      </c>
      <c r="H133" s="305">
        <v>2014</v>
      </c>
      <c r="I133" s="361">
        <v>2018</v>
      </c>
      <c r="J133" s="45">
        <f t="shared" si="38"/>
        <v>2497</v>
      </c>
      <c r="K133" s="308">
        <v>158</v>
      </c>
      <c r="L133" s="309">
        <v>2228</v>
      </c>
      <c r="M133" s="310">
        <f t="shared" si="39"/>
        <v>111</v>
      </c>
      <c r="N133" s="46">
        <v>111</v>
      </c>
      <c r="O133" s="47">
        <v>0</v>
      </c>
      <c r="P133" s="362">
        <v>0</v>
      </c>
      <c r="Q133" s="1083">
        <v>0</v>
      </c>
      <c r="R133" s="312">
        <v>0</v>
      </c>
      <c r="S133" s="313">
        <v>0</v>
      </c>
      <c r="T133" s="314">
        <v>0</v>
      </c>
      <c r="U133" s="315">
        <v>0</v>
      </c>
      <c r="V133" s="313">
        <v>0</v>
      </c>
      <c r="W133" s="314">
        <v>0</v>
      </c>
      <c r="X133" s="315">
        <v>0</v>
      </c>
      <c r="Y133" s="313">
        <v>0</v>
      </c>
      <c r="Z133" s="314">
        <v>0</v>
      </c>
      <c r="AA133" s="322">
        <v>0</v>
      </c>
      <c r="AB133" s="73"/>
      <c r="AC133" s="74"/>
      <c r="AD133" s="73"/>
      <c r="AE133" s="363"/>
      <c r="AF133" s="73"/>
      <c r="AG133"/>
      <c r="AH133"/>
      <c r="AI133"/>
      <c r="AJ133" s="291"/>
      <c r="AK133" s="291"/>
      <c r="AL133" s="291"/>
      <c r="AM133" s="291"/>
      <c r="AN133" s="291"/>
      <c r="AO133" s="291"/>
      <c r="AP133" s="291"/>
      <c r="AQ133" s="291"/>
      <c r="AR133" s="291"/>
      <c r="AS133" s="291"/>
      <c r="AT133" s="291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58"/>
      <c r="CR133" s="58"/>
      <c r="CS133" s="58"/>
      <c r="CT133" s="58"/>
      <c r="CU133" s="58"/>
      <c r="CV133" s="58"/>
      <c r="CW133" s="58"/>
      <c r="CX133" s="58"/>
      <c r="CY133" s="58"/>
      <c r="CZ133" s="58"/>
      <c r="DA133" s="58"/>
      <c r="DB133" s="58"/>
      <c r="DC133" s="58"/>
      <c r="DD133" s="58"/>
      <c r="DE133" s="58"/>
      <c r="DF133" s="58"/>
      <c r="DG133" s="58"/>
      <c r="DH133" s="58"/>
      <c r="DI133" s="58"/>
      <c r="DJ133" s="58"/>
      <c r="DK133" s="58"/>
      <c r="DL133" s="58"/>
      <c r="DM133" s="58"/>
      <c r="DN133" s="58"/>
      <c r="DO133" s="58"/>
      <c r="DP133" s="58"/>
      <c r="DQ133" s="58"/>
    </row>
    <row r="134" spans="1:121" s="52" customFormat="1" ht="50.25" customHeight="1" x14ac:dyDescent="0.25">
      <c r="A134" s="52">
        <v>230</v>
      </c>
      <c r="B134" s="65">
        <v>2212</v>
      </c>
      <c r="C134" s="44">
        <v>6121</v>
      </c>
      <c r="D134" s="1124">
        <v>7332</v>
      </c>
      <c r="E134" s="1125" t="s">
        <v>78</v>
      </c>
      <c r="F134" s="360" t="s">
        <v>116</v>
      </c>
      <c r="G134" s="305">
        <v>400</v>
      </c>
      <c r="H134" s="305">
        <v>2017</v>
      </c>
      <c r="I134" s="361">
        <v>2019</v>
      </c>
      <c r="J134" s="45">
        <f t="shared" si="38"/>
        <v>53000</v>
      </c>
      <c r="K134" s="308">
        <v>0</v>
      </c>
      <c r="L134" s="309">
        <v>1000</v>
      </c>
      <c r="M134" s="310">
        <f t="shared" si="39"/>
        <v>9750</v>
      </c>
      <c r="N134" s="46">
        <v>0</v>
      </c>
      <c r="O134" s="47">
        <v>9750</v>
      </c>
      <c r="P134" s="362">
        <v>0</v>
      </c>
      <c r="Q134" s="1083">
        <v>0</v>
      </c>
      <c r="R134" s="312">
        <v>42250</v>
      </c>
      <c r="S134" s="313">
        <v>0</v>
      </c>
      <c r="T134" s="314">
        <v>0</v>
      </c>
      <c r="U134" s="315">
        <v>0</v>
      </c>
      <c r="V134" s="313"/>
      <c r="W134" s="314">
        <v>0</v>
      </c>
      <c r="X134" s="315">
        <v>0</v>
      </c>
      <c r="Y134" s="313">
        <v>0</v>
      </c>
      <c r="Z134" s="314">
        <v>0</v>
      </c>
      <c r="AA134" s="322">
        <v>0</v>
      </c>
      <c r="AB134" s="73"/>
      <c r="AC134" s="74"/>
      <c r="AD134" s="73"/>
      <c r="AE134" s="73"/>
      <c r="AF134" s="73"/>
      <c r="AG134"/>
      <c r="AH134"/>
      <c r="AI134"/>
      <c r="AJ134" s="291"/>
      <c r="AK134" s="291"/>
      <c r="AL134" s="291"/>
      <c r="AM134" s="291"/>
      <c r="AN134" s="291"/>
      <c r="AO134" s="291"/>
      <c r="AP134" s="291"/>
      <c r="AQ134" s="291"/>
      <c r="AR134" s="291"/>
      <c r="AS134" s="291"/>
      <c r="AT134" s="291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R134" s="58"/>
      <c r="CS134" s="58"/>
      <c r="CT134" s="58"/>
      <c r="CU134" s="58"/>
      <c r="CV134" s="58"/>
      <c r="CW134" s="58"/>
      <c r="CX134" s="58"/>
      <c r="CY134" s="58"/>
      <c r="CZ134" s="58"/>
      <c r="DA134" s="58"/>
      <c r="DB134" s="58"/>
      <c r="DC134" s="58"/>
      <c r="DD134" s="58"/>
      <c r="DE134" s="58"/>
      <c r="DF134" s="58"/>
      <c r="DG134" s="58"/>
      <c r="DH134" s="58"/>
      <c r="DI134" s="58"/>
      <c r="DJ134" s="58"/>
      <c r="DK134" s="58"/>
      <c r="DL134" s="58"/>
      <c r="DM134" s="58"/>
      <c r="DN134" s="58"/>
      <c r="DO134" s="58"/>
      <c r="DP134" s="58"/>
      <c r="DQ134" s="58"/>
    </row>
    <row r="135" spans="1:121" s="52" customFormat="1" ht="76.5" customHeight="1" x14ac:dyDescent="0.25">
      <c r="A135" s="52">
        <v>230</v>
      </c>
      <c r="B135" s="65">
        <v>2212</v>
      </c>
      <c r="C135" s="44">
        <v>6121</v>
      </c>
      <c r="D135" s="1127">
        <v>7352</v>
      </c>
      <c r="E135" s="375" t="s">
        <v>454</v>
      </c>
      <c r="F135" s="360" t="s">
        <v>28</v>
      </c>
      <c r="G135" s="305">
        <v>400</v>
      </c>
      <c r="H135" s="305">
        <v>2010</v>
      </c>
      <c r="I135" s="361">
        <v>2019</v>
      </c>
      <c r="J135" s="45">
        <f t="shared" si="38"/>
        <v>3800</v>
      </c>
      <c r="K135" s="308">
        <v>0</v>
      </c>
      <c r="L135" s="309">
        <v>0</v>
      </c>
      <c r="M135" s="310">
        <f t="shared" si="39"/>
        <v>2000</v>
      </c>
      <c r="N135" s="46">
        <v>0</v>
      </c>
      <c r="O135" s="47">
        <v>2000</v>
      </c>
      <c r="P135" s="362">
        <v>0</v>
      </c>
      <c r="Q135" s="1083">
        <v>0</v>
      </c>
      <c r="R135" s="312">
        <v>1800</v>
      </c>
      <c r="S135" s="313">
        <v>0</v>
      </c>
      <c r="T135" s="314">
        <v>0</v>
      </c>
      <c r="U135" s="315">
        <v>0</v>
      </c>
      <c r="V135" s="313">
        <v>0</v>
      </c>
      <c r="W135" s="314">
        <v>0</v>
      </c>
      <c r="X135" s="315">
        <v>0</v>
      </c>
      <c r="Y135" s="313">
        <v>0</v>
      </c>
      <c r="Z135" s="314">
        <v>0</v>
      </c>
      <c r="AA135" s="322">
        <v>0</v>
      </c>
      <c r="AB135" s="73"/>
      <c r="AC135" s="74"/>
      <c r="AD135" s="73"/>
      <c r="AE135" s="73"/>
      <c r="AF135" s="73"/>
      <c r="AG135"/>
      <c r="AH135"/>
      <c r="AI135"/>
      <c r="AJ135" s="291"/>
      <c r="AK135" s="291"/>
      <c r="AL135" s="291"/>
      <c r="AM135" s="291"/>
      <c r="AN135" s="291"/>
      <c r="AO135" s="291"/>
      <c r="AP135" s="291"/>
      <c r="AQ135" s="291"/>
      <c r="AR135" s="291"/>
      <c r="AS135" s="291"/>
      <c r="AT135" s="291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58"/>
      <c r="CQ135" s="58"/>
      <c r="CR135" s="58"/>
      <c r="CS135" s="58"/>
      <c r="CT135" s="58"/>
      <c r="CU135" s="58"/>
      <c r="CV135" s="58"/>
      <c r="CW135" s="58"/>
      <c r="CX135" s="58"/>
      <c r="CY135" s="58"/>
      <c r="CZ135" s="58"/>
      <c r="DA135" s="58"/>
      <c r="DB135" s="58"/>
      <c r="DC135" s="58"/>
      <c r="DD135" s="58"/>
      <c r="DE135" s="58"/>
      <c r="DF135" s="58"/>
      <c r="DG135" s="58"/>
      <c r="DH135" s="58"/>
      <c r="DI135" s="58"/>
      <c r="DJ135" s="58"/>
      <c r="DK135" s="58"/>
      <c r="DL135" s="58"/>
      <c r="DM135" s="58"/>
      <c r="DN135" s="58"/>
      <c r="DO135" s="58"/>
      <c r="DP135" s="58"/>
      <c r="DQ135" s="58"/>
    </row>
    <row r="136" spans="1:121" s="52" customFormat="1" ht="33" customHeight="1" x14ac:dyDescent="0.25">
      <c r="A136" s="52">
        <v>230</v>
      </c>
      <c r="B136" s="65">
        <v>2212</v>
      </c>
      <c r="C136" s="44">
        <v>6121</v>
      </c>
      <c r="D136" s="1127">
        <v>7356</v>
      </c>
      <c r="E136" s="375" t="s">
        <v>455</v>
      </c>
      <c r="F136" s="360" t="s">
        <v>59</v>
      </c>
      <c r="G136" s="305">
        <v>400</v>
      </c>
      <c r="H136" s="305">
        <v>2018</v>
      </c>
      <c r="I136" s="361">
        <v>2019</v>
      </c>
      <c r="J136" s="45">
        <f t="shared" si="38"/>
        <v>5000</v>
      </c>
      <c r="K136" s="308">
        <v>0</v>
      </c>
      <c r="L136" s="309">
        <v>0</v>
      </c>
      <c r="M136" s="310">
        <f t="shared" si="39"/>
        <v>1000</v>
      </c>
      <c r="N136" s="46">
        <v>0</v>
      </c>
      <c r="O136" s="47">
        <v>1000</v>
      </c>
      <c r="P136" s="362">
        <v>0</v>
      </c>
      <c r="Q136" s="1083">
        <v>0</v>
      </c>
      <c r="R136" s="312">
        <v>4000</v>
      </c>
      <c r="S136" s="313">
        <v>0</v>
      </c>
      <c r="T136" s="314">
        <v>0</v>
      </c>
      <c r="U136" s="315">
        <v>0</v>
      </c>
      <c r="V136" s="313">
        <v>0</v>
      </c>
      <c r="W136" s="314">
        <v>0</v>
      </c>
      <c r="X136" s="315">
        <v>0</v>
      </c>
      <c r="Y136" s="313">
        <v>0</v>
      </c>
      <c r="Z136" s="314">
        <v>0</v>
      </c>
      <c r="AA136" s="322">
        <v>0</v>
      </c>
      <c r="AB136" s="73"/>
      <c r="AC136" s="74"/>
      <c r="AD136" s="73"/>
      <c r="AE136" s="73"/>
      <c r="AF136" s="73"/>
      <c r="AG136"/>
      <c r="AH136"/>
      <c r="AI136"/>
      <c r="AJ136" s="291"/>
      <c r="AK136" s="291"/>
      <c r="AL136" s="291"/>
      <c r="AM136" s="291"/>
      <c r="AN136" s="291"/>
      <c r="AO136" s="291"/>
      <c r="AP136" s="291"/>
      <c r="AQ136" s="291"/>
      <c r="AR136" s="291"/>
      <c r="AS136" s="291"/>
      <c r="AT136" s="291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  <c r="DA136" s="58"/>
      <c r="DB136" s="58"/>
      <c r="DC136" s="58"/>
      <c r="DD136" s="58"/>
      <c r="DE136" s="58"/>
      <c r="DF136" s="58"/>
      <c r="DG136" s="58"/>
      <c r="DH136" s="58"/>
      <c r="DI136" s="58"/>
      <c r="DJ136" s="58"/>
      <c r="DK136" s="58"/>
      <c r="DL136" s="58"/>
      <c r="DM136" s="58"/>
      <c r="DN136" s="58"/>
      <c r="DO136" s="58"/>
      <c r="DP136" s="58"/>
      <c r="DQ136" s="58"/>
    </row>
    <row r="137" spans="1:121" s="331" customFormat="1" ht="34.5" customHeight="1" x14ac:dyDescent="0.25">
      <c r="A137" s="52">
        <v>230</v>
      </c>
      <c r="B137" s="65">
        <v>2219</v>
      </c>
      <c r="C137" s="44">
        <v>6121</v>
      </c>
      <c r="D137" s="1141">
        <v>3091</v>
      </c>
      <c r="E137" s="392" t="s">
        <v>81</v>
      </c>
      <c r="F137" s="360" t="s">
        <v>82</v>
      </c>
      <c r="G137" s="305">
        <v>400</v>
      </c>
      <c r="H137" s="305">
        <v>2010</v>
      </c>
      <c r="I137" s="361">
        <v>2020</v>
      </c>
      <c r="J137" s="45">
        <f t="shared" si="38"/>
        <v>49798</v>
      </c>
      <c r="K137" s="308">
        <v>2545</v>
      </c>
      <c r="L137" s="309">
        <v>3</v>
      </c>
      <c r="M137" s="310">
        <f t="shared" si="39"/>
        <v>1250</v>
      </c>
      <c r="N137" s="46">
        <v>996</v>
      </c>
      <c r="O137" s="47">
        <v>0</v>
      </c>
      <c r="P137" s="362">
        <v>0</v>
      </c>
      <c r="Q137" s="1172">
        <v>254</v>
      </c>
      <c r="R137" s="312">
        <v>30000</v>
      </c>
      <c r="S137" s="313">
        <v>0</v>
      </c>
      <c r="T137" s="314">
        <v>0</v>
      </c>
      <c r="U137" s="315">
        <v>16000</v>
      </c>
      <c r="V137" s="313">
        <v>0</v>
      </c>
      <c r="W137" s="314">
        <v>0</v>
      </c>
      <c r="X137" s="315">
        <v>0</v>
      </c>
      <c r="Y137" s="313">
        <v>0</v>
      </c>
      <c r="Z137" s="314">
        <v>0</v>
      </c>
      <c r="AA137" s="322">
        <v>0</v>
      </c>
      <c r="AB137"/>
      <c r="AC137"/>
      <c r="AD137"/>
      <c r="AE137"/>
      <c r="AF137"/>
      <c r="AG137"/>
      <c r="AH137"/>
      <c r="AI137"/>
      <c r="AJ137" s="291"/>
      <c r="AK137" s="291"/>
      <c r="AL137" s="291"/>
      <c r="AM137" s="291"/>
      <c r="AN137" s="291"/>
      <c r="AO137" s="291"/>
      <c r="AP137" s="291"/>
      <c r="AQ137" s="291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  <c r="DA137" s="58"/>
      <c r="DB137" s="58"/>
      <c r="DC137" s="58"/>
      <c r="DD137" s="58"/>
      <c r="DE137" s="58"/>
      <c r="DF137" s="58"/>
      <c r="DG137" s="58"/>
      <c r="DH137" s="58"/>
      <c r="DI137" s="58"/>
      <c r="DJ137" s="58"/>
      <c r="DK137" s="58"/>
      <c r="DL137" s="58"/>
      <c r="DM137" s="58"/>
      <c r="DN137" s="58"/>
      <c r="DO137" s="58"/>
      <c r="DP137" s="58"/>
      <c r="DQ137" s="58"/>
    </row>
    <row r="138" spans="1:121" s="52" customFormat="1" ht="31.5" customHeight="1" x14ac:dyDescent="0.25">
      <c r="A138" s="52">
        <v>230</v>
      </c>
      <c r="B138" s="65">
        <v>2219</v>
      </c>
      <c r="C138" s="44">
        <v>6121</v>
      </c>
      <c r="D138" s="1141">
        <v>3094</v>
      </c>
      <c r="E138" s="392" t="s">
        <v>83</v>
      </c>
      <c r="F138" s="360" t="s">
        <v>59</v>
      </c>
      <c r="G138" s="305">
        <v>400</v>
      </c>
      <c r="H138" s="305">
        <v>2011</v>
      </c>
      <c r="I138" s="361">
        <v>2018</v>
      </c>
      <c r="J138" s="45">
        <f t="shared" si="38"/>
        <v>17382</v>
      </c>
      <c r="K138" s="308">
        <v>2408</v>
      </c>
      <c r="L138" s="309">
        <v>2388</v>
      </c>
      <c r="M138" s="310">
        <f t="shared" si="39"/>
        <v>12586</v>
      </c>
      <c r="N138" s="46">
        <v>8056</v>
      </c>
      <c r="O138" s="47">
        <v>0</v>
      </c>
      <c r="P138" s="362">
        <v>0</v>
      </c>
      <c r="Q138" s="1172">
        <v>4530</v>
      </c>
      <c r="R138" s="312">
        <v>0</v>
      </c>
      <c r="S138" s="313">
        <v>0</v>
      </c>
      <c r="T138" s="314">
        <v>0</v>
      </c>
      <c r="U138" s="315">
        <v>0</v>
      </c>
      <c r="V138" s="313">
        <v>0</v>
      </c>
      <c r="W138" s="314">
        <v>0</v>
      </c>
      <c r="X138" s="315">
        <v>0</v>
      </c>
      <c r="Y138" s="313">
        <v>0</v>
      </c>
      <c r="Z138" s="314">
        <v>0</v>
      </c>
      <c r="AA138" s="322">
        <v>0</v>
      </c>
      <c r="AB138" s="73"/>
      <c r="AC138" s="74"/>
      <c r="AD138" s="73"/>
      <c r="AE138" s="73"/>
      <c r="AF138" s="73"/>
      <c r="AG138"/>
      <c r="AH138"/>
      <c r="AI138"/>
      <c r="AJ138" s="291"/>
      <c r="AK138" s="291"/>
      <c r="AL138" s="291"/>
      <c r="AM138" s="291"/>
      <c r="AN138" s="291"/>
      <c r="AO138" s="291"/>
      <c r="AP138" s="291"/>
      <c r="AQ138" s="291"/>
      <c r="AR138" s="291"/>
      <c r="AS138" s="291"/>
      <c r="AT138" s="291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  <c r="DB138" s="58"/>
      <c r="DC138" s="58"/>
      <c r="DD138" s="58"/>
      <c r="DE138" s="58"/>
      <c r="DF138" s="58"/>
      <c r="DG138" s="58"/>
      <c r="DH138" s="58"/>
      <c r="DI138" s="58"/>
      <c r="DJ138" s="58"/>
      <c r="DK138" s="58"/>
      <c r="DL138" s="58"/>
      <c r="DM138" s="58"/>
      <c r="DN138" s="58"/>
      <c r="DO138" s="58"/>
      <c r="DP138" s="58"/>
      <c r="DQ138" s="58"/>
    </row>
    <row r="139" spans="1:121" s="52" customFormat="1" ht="33" customHeight="1" x14ac:dyDescent="0.25">
      <c r="A139" s="52">
        <v>230</v>
      </c>
      <c r="B139" s="65">
        <v>2219</v>
      </c>
      <c r="C139" s="44">
        <v>6121</v>
      </c>
      <c r="D139" s="1124">
        <v>3097</v>
      </c>
      <c r="E139" s="1125" t="s">
        <v>84</v>
      </c>
      <c r="F139" s="360" t="s">
        <v>59</v>
      </c>
      <c r="G139" s="305">
        <v>400</v>
      </c>
      <c r="H139" s="305">
        <v>2011</v>
      </c>
      <c r="I139" s="361">
        <v>2020</v>
      </c>
      <c r="J139" s="45">
        <f t="shared" si="38"/>
        <v>12205</v>
      </c>
      <c r="K139" s="308">
        <v>1361</v>
      </c>
      <c r="L139" s="309">
        <v>10</v>
      </c>
      <c r="M139" s="310">
        <f t="shared" si="39"/>
        <v>334</v>
      </c>
      <c r="N139" s="46">
        <v>334</v>
      </c>
      <c r="O139" s="47">
        <v>0</v>
      </c>
      <c r="P139" s="362">
        <v>0</v>
      </c>
      <c r="Q139" s="1083">
        <v>0</v>
      </c>
      <c r="R139" s="312">
        <v>5000</v>
      </c>
      <c r="S139" s="313">
        <v>0</v>
      </c>
      <c r="T139" s="314">
        <v>0</v>
      </c>
      <c r="U139" s="315">
        <v>5500</v>
      </c>
      <c r="V139" s="313">
        <v>0</v>
      </c>
      <c r="W139" s="314">
        <v>0</v>
      </c>
      <c r="X139" s="315">
        <v>0</v>
      </c>
      <c r="Y139" s="313">
        <v>0</v>
      </c>
      <c r="Z139" s="314">
        <v>0</v>
      </c>
      <c r="AA139" s="322">
        <v>0</v>
      </c>
      <c r="AB139" s="73"/>
      <c r="AC139" s="74"/>
      <c r="AD139" s="73"/>
      <c r="AE139" s="73"/>
      <c r="AF139" s="73"/>
      <c r="AG139"/>
      <c r="AH139"/>
      <c r="AI139"/>
      <c r="AJ139" s="291"/>
      <c r="AK139" s="291"/>
      <c r="AL139" s="291"/>
      <c r="AM139" s="291"/>
      <c r="AN139" s="291"/>
      <c r="AO139" s="291"/>
      <c r="AP139" s="291"/>
      <c r="AQ139" s="291"/>
      <c r="AR139" s="291"/>
      <c r="AS139" s="291"/>
      <c r="AT139" s="291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  <c r="DB139" s="58"/>
      <c r="DC139" s="58"/>
      <c r="DD139" s="58"/>
      <c r="DE139" s="58"/>
      <c r="DF139" s="58"/>
      <c r="DG139" s="58"/>
      <c r="DH139" s="58"/>
      <c r="DI139" s="58"/>
      <c r="DJ139" s="58"/>
      <c r="DK139" s="58"/>
      <c r="DL139" s="58"/>
      <c r="DM139" s="58"/>
      <c r="DN139" s="58"/>
      <c r="DO139" s="58"/>
      <c r="DP139" s="58"/>
      <c r="DQ139" s="58"/>
    </row>
    <row r="140" spans="1:121" s="52" customFormat="1" ht="33" customHeight="1" x14ac:dyDescent="0.25">
      <c r="A140" s="52">
        <v>230</v>
      </c>
      <c r="B140" s="65">
        <v>2219</v>
      </c>
      <c r="C140" s="44">
        <v>6121</v>
      </c>
      <c r="D140" s="1141">
        <v>3102</v>
      </c>
      <c r="E140" s="392" t="s">
        <v>85</v>
      </c>
      <c r="F140" s="360" t="s">
        <v>86</v>
      </c>
      <c r="G140" s="305">
        <v>400</v>
      </c>
      <c r="H140" s="305">
        <v>2011</v>
      </c>
      <c r="I140" s="361">
        <v>2018</v>
      </c>
      <c r="J140" s="45">
        <f t="shared" si="38"/>
        <v>25591</v>
      </c>
      <c r="K140" s="308">
        <v>3854</v>
      </c>
      <c r="L140" s="309">
        <v>16540</v>
      </c>
      <c r="M140" s="310">
        <f t="shared" si="39"/>
        <v>5197</v>
      </c>
      <c r="N140" s="46">
        <v>4197</v>
      </c>
      <c r="O140" s="47">
        <v>0</v>
      </c>
      <c r="P140" s="362">
        <v>0</v>
      </c>
      <c r="Q140" s="1172">
        <v>1000</v>
      </c>
      <c r="R140" s="312">
        <v>0</v>
      </c>
      <c r="S140" s="313">
        <v>0</v>
      </c>
      <c r="T140" s="314">
        <v>0</v>
      </c>
      <c r="U140" s="315">
        <v>0</v>
      </c>
      <c r="V140" s="313">
        <v>0</v>
      </c>
      <c r="W140" s="314">
        <v>0</v>
      </c>
      <c r="X140" s="315">
        <v>0</v>
      </c>
      <c r="Y140" s="313">
        <v>0</v>
      </c>
      <c r="Z140" s="314">
        <v>0</v>
      </c>
      <c r="AA140" s="322">
        <v>0</v>
      </c>
      <c r="AB140" s="73"/>
      <c r="AC140" s="74"/>
      <c r="AD140" s="73"/>
      <c r="AE140" s="73"/>
      <c r="AF140" s="73"/>
      <c r="AG140"/>
      <c r="AH140"/>
      <c r="AI140"/>
      <c r="AJ140" s="291"/>
      <c r="AK140" s="291"/>
      <c r="AL140" s="291"/>
      <c r="AM140" s="291"/>
      <c r="AN140" s="291"/>
      <c r="AO140" s="291"/>
      <c r="AP140" s="291"/>
      <c r="AQ140" s="291"/>
      <c r="AR140" s="291"/>
      <c r="AS140" s="291"/>
      <c r="AT140" s="291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  <c r="DA140" s="58"/>
      <c r="DB140" s="58"/>
      <c r="DC140" s="58"/>
      <c r="DD140" s="58"/>
      <c r="DE140" s="58"/>
      <c r="DF140" s="58"/>
      <c r="DG140" s="58"/>
      <c r="DH140" s="58"/>
      <c r="DI140" s="58"/>
      <c r="DJ140" s="58"/>
      <c r="DK140" s="58"/>
      <c r="DL140" s="58"/>
      <c r="DM140" s="58"/>
      <c r="DN140" s="58"/>
      <c r="DO140" s="58"/>
      <c r="DP140" s="58"/>
      <c r="DQ140" s="58"/>
    </row>
    <row r="141" spans="1:121" s="52" customFormat="1" ht="33" customHeight="1" x14ac:dyDescent="0.25">
      <c r="A141" s="52">
        <v>230</v>
      </c>
      <c r="B141" s="65">
        <v>2219</v>
      </c>
      <c r="C141" s="44">
        <v>6121</v>
      </c>
      <c r="D141" s="1141">
        <v>3109</v>
      </c>
      <c r="E141" s="392" t="s">
        <v>87</v>
      </c>
      <c r="F141" s="360" t="s">
        <v>88</v>
      </c>
      <c r="G141" s="305">
        <v>400</v>
      </c>
      <c r="H141" s="305">
        <v>2011</v>
      </c>
      <c r="I141" s="361">
        <v>2018</v>
      </c>
      <c r="J141" s="45">
        <f t="shared" si="38"/>
        <v>13009</v>
      </c>
      <c r="K141" s="308">
        <v>1321</v>
      </c>
      <c r="L141" s="309">
        <v>135</v>
      </c>
      <c r="M141" s="310">
        <f t="shared" si="39"/>
        <v>11553</v>
      </c>
      <c r="N141" s="46">
        <v>5253</v>
      </c>
      <c r="O141" s="47">
        <v>0</v>
      </c>
      <c r="P141" s="362">
        <v>0</v>
      </c>
      <c r="Q141" s="1172">
        <v>6300</v>
      </c>
      <c r="R141" s="312">
        <v>0</v>
      </c>
      <c r="S141" s="313">
        <v>0</v>
      </c>
      <c r="T141" s="314">
        <v>0</v>
      </c>
      <c r="U141" s="315">
        <v>0</v>
      </c>
      <c r="V141" s="313">
        <v>0</v>
      </c>
      <c r="W141" s="314">
        <v>0</v>
      </c>
      <c r="X141" s="315">
        <v>0</v>
      </c>
      <c r="Y141" s="313">
        <v>0</v>
      </c>
      <c r="Z141" s="314">
        <v>0</v>
      </c>
      <c r="AA141" s="322">
        <v>0</v>
      </c>
      <c r="AB141" s="73"/>
      <c r="AC141" s="74"/>
      <c r="AD141" s="73"/>
      <c r="AE141" s="73"/>
      <c r="AF141" s="73"/>
      <c r="AG141"/>
      <c r="AH141"/>
      <c r="AI141"/>
      <c r="AJ141" s="291"/>
      <c r="AK141" s="291"/>
      <c r="AL141" s="291"/>
      <c r="AM141" s="291"/>
      <c r="AN141" s="291"/>
      <c r="AO141" s="291"/>
      <c r="AP141" s="291"/>
      <c r="AQ141" s="291"/>
      <c r="AR141" s="291"/>
      <c r="AS141" s="291"/>
      <c r="AT141" s="291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  <c r="CX141" s="58"/>
      <c r="CY141" s="58"/>
      <c r="CZ141" s="58"/>
      <c r="DA141" s="58"/>
      <c r="DB141" s="58"/>
      <c r="DC141" s="58"/>
      <c r="DD141" s="58"/>
      <c r="DE141" s="58"/>
      <c r="DF141" s="58"/>
      <c r="DG141" s="58"/>
      <c r="DH141" s="58"/>
      <c r="DI141" s="58"/>
      <c r="DJ141" s="58"/>
      <c r="DK141" s="58"/>
      <c r="DL141" s="58"/>
      <c r="DM141" s="58"/>
      <c r="DN141" s="58"/>
      <c r="DO141" s="58"/>
      <c r="DP141" s="58"/>
      <c r="DQ141" s="58"/>
    </row>
    <row r="142" spans="1:121" s="52" customFormat="1" ht="31.5" customHeight="1" x14ac:dyDescent="0.25">
      <c r="A142" s="52">
        <v>230</v>
      </c>
      <c r="B142" s="65">
        <v>2219</v>
      </c>
      <c r="C142" s="44">
        <v>6121</v>
      </c>
      <c r="D142" s="1124">
        <v>3111</v>
      </c>
      <c r="E142" s="1125" t="s">
        <v>89</v>
      </c>
      <c r="F142" s="360" t="s">
        <v>29</v>
      </c>
      <c r="G142" s="305">
        <v>400</v>
      </c>
      <c r="H142" s="305">
        <v>2012</v>
      </c>
      <c r="I142" s="361">
        <v>2019</v>
      </c>
      <c r="J142" s="45">
        <f t="shared" si="38"/>
        <v>10539</v>
      </c>
      <c r="K142" s="308">
        <v>339</v>
      </c>
      <c r="L142" s="309">
        <v>0</v>
      </c>
      <c r="M142" s="310">
        <f t="shared" si="39"/>
        <v>500</v>
      </c>
      <c r="N142" s="46">
        <v>500</v>
      </c>
      <c r="O142" s="47">
        <v>0</v>
      </c>
      <c r="P142" s="362">
        <v>0</v>
      </c>
      <c r="Q142" s="1083">
        <v>0</v>
      </c>
      <c r="R142" s="312">
        <v>9700</v>
      </c>
      <c r="S142" s="313">
        <v>0</v>
      </c>
      <c r="T142" s="314">
        <v>0</v>
      </c>
      <c r="U142" s="315">
        <v>0</v>
      </c>
      <c r="V142" s="313">
        <v>0</v>
      </c>
      <c r="W142" s="314">
        <v>0</v>
      </c>
      <c r="X142" s="315">
        <v>0</v>
      </c>
      <c r="Y142" s="313">
        <v>0</v>
      </c>
      <c r="Z142" s="314">
        <v>0</v>
      </c>
      <c r="AA142" s="322">
        <v>0</v>
      </c>
      <c r="AB142" s="73"/>
      <c r="AC142" s="74"/>
      <c r="AD142" s="73"/>
      <c r="AE142" s="73"/>
      <c r="AF142" s="73"/>
      <c r="AG142"/>
      <c r="AH142"/>
      <c r="AI142"/>
      <c r="AJ142" s="291"/>
      <c r="AK142" s="291"/>
      <c r="AL142" s="291"/>
      <c r="AM142" s="291"/>
      <c r="AN142" s="291"/>
      <c r="AO142" s="291"/>
      <c r="AP142" s="291"/>
      <c r="AQ142" s="291"/>
      <c r="AR142" s="291"/>
      <c r="AS142" s="291"/>
      <c r="AT142" s="291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  <c r="DB142" s="58"/>
      <c r="DC142" s="58"/>
      <c r="DD142" s="58"/>
      <c r="DE142" s="58"/>
      <c r="DF142" s="58"/>
      <c r="DG142" s="58"/>
      <c r="DH142" s="58"/>
      <c r="DI142" s="58"/>
      <c r="DJ142" s="58"/>
      <c r="DK142" s="58"/>
      <c r="DL142" s="58"/>
      <c r="DM142" s="58"/>
      <c r="DN142" s="58"/>
      <c r="DO142" s="58"/>
      <c r="DP142" s="58"/>
      <c r="DQ142" s="58"/>
    </row>
    <row r="143" spans="1:121" s="365" customFormat="1" ht="31.5" customHeight="1" x14ac:dyDescent="0.25">
      <c r="A143" s="52">
        <v>230</v>
      </c>
      <c r="B143" s="65">
        <v>2219</v>
      </c>
      <c r="C143" s="44">
        <v>6121</v>
      </c>
      <c r="D143" s="1124">
        <v>3126</v>
      </c>
      <c r="E143" s="1125" t="s">
        <v>90</v>
      </c>
      <c r="F143" s="360" t="s">
        <v>28</v>
      </c>
      <c r="G143" s="305">
        <v>400</v>
      </c>
      <c r="H143" s="305">
        <v>2012</v>
      </c>
      <c r="I143" s="361">
        <v>2019</v>
      </c>
      <c r="J143" s="45">
        <f t="shared" si="38"/>
        <v>11788</v>
      </c>
      <c r="K143" s="308">
        <v>1177</v>
      </c>
      <c r="L143" s="309">
        <v>76</v>
      </c>
      <c r="M143" s="310">
        <f t="shared" si="39"/>
        <v>5035</v>
      </c>
      <c r="N143" s="46">
        <v>35</v>
      </c>
      <c r="O143" s="47">
        <v>5000</v>
      </c>
      <c r="P143" s="362">
        <v>0</v>
      </c>
      <c r="Q143" s="1083">
        <v>0</v>
      </c>
      <c r="R143" s="312">
        <v>5500</v>
      </c>
      <c r="S143" s="313">
        <v>0</v>
      </c>
      <c r="T143" s="314">
        <v>0</v>
      </c>
      <c r="U143" s="315">
        <v>0</v>
      </c>
      <c r="V143" s="313">
        <v>0</v>
      </c>
      <c r="W143" s="314">
        <v>0</v>
      </c>
      <c r="X143" s="315">
        <v>0</v>
      </c>
      <c r="Y143" s="313">
        <v>0</v>
      </c>
      <c r="Z143" s="314">
        <v>0</v>
      </c>
      <c r="AA143" s="322">
        <v>0</v>
      </c>
      <c r="AB143" s="73"/>
      <c r="AC143" s="74"/>
      <c r="AD143" s="73"/>
      <c r="AE143" s="73"/>
      <c r="AF143" s="73"/>
      <c r="AG143" s="364"/>
      <c r="AH143" s="364"/>
      <c r="AI143" s="364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363"/>
      <c r="AV143" s="363"/>
      <c r="AW143" s="363"/>
      <c r="AX143" s="363"/>
      <c r="AY143" s="363"/>
      <c r="AZ143" s="363"/>
      <c r="BA143" s="363"/>
      <c r="BB143" s="363"/>
      <c r="BC143" s="363"/>
      <c r="BD143" s="363"/>
      <c r="BE143" s="363"/>
      <c r="BF143" s="363"/>
      <c r="BG143" s="363"/>
      <c r="BH143" s="363"/>
      <c r="BI143" s="363"/>
      <c r="BJ143" s="363"/>
      <c r="BK143" s="363"/>
      <c r="BL143" s="363"/>
      <c r="BM143" s="363"/>
      <c r="BN143" s="363"/>
      <c r="BO143" s="363"/>
      <c r="BP143" s="363"/>
      <c r="BQ143" s="363"/>
      <c r="BR143" s="363"/>
      <c r="BS143" s="363"/>
      <c r="BT143" s="363"/>
      <c r="BU143" s="363"/>
      <c r="BV143" s="363"/>
      <c r="BW143" s="363"/>
      <c r="BX143" s="363"/>
      <c r="BY143" s="363"/>
      <c r="BZ143" s="363"/>
      <c r="CA143" s="363"/>
      <c r="CB143" s="363"/>
      <c r="CC143" s="363"/>
      <c r="CD143" s="363"/>
      <c r="CE143" s="363"/>
      <c r="CF143" s="363"/>
      <c r="CG143" s="363"/>
      <c r="CH143" s="363"/>
      <c r="CI143" s="363"/>
      <c r="CJ143" s="363"/>
      <c r="CK143" s="363"/>
      <c r="CL143" s="363"/>
      <c r="CM143" s="363"/>
      <c r="CN143" s="363"/>
      <c r="CO143" s="363"/>
      <c r="CP143" s="363"/>
      <c r="CQ143" s="363"/>
      <c r="CR143" s="363"/>
      <c r="CS143" s="363"/>
      <c r="CT143" s="363"/>
      <c r="CU143" s="363"/>
      <c r="CV143" s="363"/>
      <c r="CW143" s="363"/>
      <c r="CX143" s="363"/>
      <c r="CY143" s="363"/>
      <c r="CZ143" s="363"/>
      <c r="DA143" s="363"/>
      <c r="DB143" s="363"/>
      <c r="DC143" s="363"/>
      <c r="DD143" s="363"/>
      <c r="DE143" s="363"/>
      <c r="DF143" s="363"/>
      <c r="DG143" s="363"/>
      <c r="DH143" s="363"/>
      <c r="DI143" s="363"/>
      <c r="DJ143" s="363"/>
      <c r="DK143" s="363"/>
      <c r="DL143" s="363"/>
      <c r="DM143" s="363"/>
      <c r="DN143" s="363"/>
      <c r="DO143" s="363"/>
      <c r="DP143" s="363"/>
      <c r="DQ143" s="363"/>
    </row>
    <row r="144" spans="1:121" s="52" customFormat="1" ht="30.75" customHeight="1" x14ac:dyDescent="0.25">
      <c r="A144" s="52">
        <v>230</v>
      </c>
      <c r="B144" s="65">
        <v>2219</v>
      </c>
      <c r="C144" s="44">
        <v>6121</v>
      </c>
      <c r="D144" s="1141">
        <v>3137</v>
      </c>
      <c r="E144" s="392" t="s">
        <v>91</v>
      </c>
      <c r="F144" s="360" t="s">
        <v>75</v>
      </c>
      <c r="G144" s="305">
        <v>400</v>
      </c>
      <c r="H144" s="305">
        <v>2012</v>
      </c>
      <c r="I144" s="361">
        <v>2018</v>
      </c>
      <c r="J144" s="45">
        <f t="shared" si="38"/>
        <v>11334</v>
      </c>
      <c r="K144" s="308">
        <v>1343</v>
      </c>
      <c r="L144" s="309">
        <v>4891</v>
      </c>
      <c r="M144" s="310">
        <f t="shared" si="39"/>
        <v>5100</v>
      </c>
      <c r="N144" s="46">
        <v>5100</v>
      </c>
      <c r="O144" s="47">
        <v>0</v>
      </c>
      <c r="P144" s="362">
        <v>0</v>
      </c>
      <c r="Q144" s="1172">
        <v>0</v>
      </c>
      <c r="R144" s="312">
        <v>0</v>
      </c>
      <c r="S144" s="313">
        <v>0</v>
      </c>
      <c r="T144" s="314">
        <v>0</v>
      </c>
      <c r="U144" s="315">
        <v>0</v>
      </c>
      <c r="V144" s="313">
        <v>0</v>
      </c>
      <c r="W144" s="314">
        <v>0</v>
      </c>
      <c r="X144" s="315">
        <v>0</v>
      </c>
      <c r="Y144" s="313">
        <v>0</v>
      </c>
      <c r="Z144" s="314">
        <v>0</v>
      </c>
      <c r="AA144" s="322">
        <v>0</v>
      </c>
      <c r="AB144" s="73"/>
      <c r="AC144" s="74"/>
      <c r="AD144" s="73"/>
      <c r="AE144" s="73"/>
      <c r="AF144" s="73"/>
      <c r="AG144"/>
      <c r="AH144"/>
      <c r="AI144"/>
      <c r="AJ144" s="291"/>
      <c r="AK144" s="291"/>
      <c r="AL144" s="291"/>
      <c r="AM144" s="291"/>
      <c r="AN144" s="291"/>
      <c r="AO144" s="291"/>
      <c r="AP144" s="291"/>
      <c r="AQ144" s="291"/>
      <c r="AR144" s="291"/>
      <c r="AS144" s="291"/>
      <c r="AT144" s="291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  <c r="DB144" s="58"/>
      <c r="DC144" s="58"/>
      <c r="DD144" s="58"/>
      <c r="DE144" s="58"/>
      <c r="DF144" s="58"/>
      <c r="DG144" s="58"/>
      <c r="DH144" s="58"/>
      <c r="DI144" s="58"/>
      <c r="DJ144" s="58"/>
      <c r="DK144" s="58"/>
      <c r="DL144" s="58"/>
      <c r="DM144" s="58"/>
      <c r="DN144" s="58"/>
      <c r="DO144" s="58"/>
      <c r="DP144" s="58"/>
      <c r="DQ144" s="58"/>
    </row>
    <row r="145" spans="1:121" s="52" customFormat="1" ht="34.5" customHeight="1" x14ac:dyDescent="0.25">
      <c r="A145" s="52">
        <v>230</v>
      </c>
      <c r="B145" s="65">
        <v>2219</v>
      </c>
      <c r="C145" s="44">
        <v>6121</v>
      </c>
      <c r="D145" s="1124">
        <v>3138</v>
      </c>
      <c r="E145" s="1125" t="s">
        <v>92</v>
      </c>
      <c r="F145" s="360" t="s">
        <v>76</v>
      </c>
      <c r="G145" s="305">
        <v>400</v>
      </c>
      <c r="H145" s="305">
        <v>2012</v>
      </c>
      <c r="I145" s="361">
        <v>2020</v>
      </c>
      <c r="J145" s="45">
        <f t="shared" si="38"/>
        <v>16644</v>
      </c>
      <c r="K145" s="308">
        <v>587</v>
      </c>
      <c r="L145" s="309">
        <v>3</v>
      </c>
      <c r="M145" s="310">
        <f t="shared" si="39"/>
        <v>3854</v>
      </c>
      <c r="N145" s="46">
        <v>354</v>
      </c>
      <c r="O145" s="47">
        <v>3500</v>
      </c>
      <c r="P145" s="362">
        <v>0</v>
      </c>
      <c r="Q145" s="1083">
        <v>0</v>
      </c>
      <c r="R145" s="312">
        <v>0</v>
      </c>
      <c r="S145" s="313">
        <v>0</v>
      </c>
      <c r="T145" s="314">
        <v>0</v>
      </c>
      <c r="U145" s="315">
        <v>12200</v>
      </c>
      <c r="V145" s="313">
        <v>0</v>
      </c>
      <c r="W145" s="314">
        <v>0</v>
      </c>
      <c r="X145" s="315">
        <v>0</v>
      </c>
      <c r="Y145" s="313">
        <v>0</v>
      </c>
      <c r="Z145" s="314">
        <v>0</v>
      </c>
      <c r="AA145" s="322">
        <v>0</v>
      </c>
      <c r="AB145" s="73"/>
      <c r="AC145" s="74"/>
      <c r="AD145" s="73"/>
      <c r="AE145" s="73"/>
      <c r="AF145" s="73"/>
      <c r="AG145"/>
      <c r="AH145"/>
      <c r="AI145"/>
      <c r="AJ145" s="291"/>
      <c r="AK145" s="291"/>
      <c r="AL145" s="291"/>
      <c r="AM145" s="291"/>
      <c r="AN145" s="291"/>
      <c r="AO145" s="291"/>
      <c r="AP145" s="291"/>
      <c r="AQ145" s="291"/>
      <c r="AR145" s="291"/>
      <c r="AS145" s="291"/>
      <c r="AT145" s="291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  <c r="DB145" s="58"/>
      <c r="DC145" s="58"/>
      <c r="DD145" s="58"/>
      <c r="DE145" s="58"/>
      <c r="DF145" s="58"/>
      <c r="DG145" s="58"/>
      <c r="DH145" s="58"/>
      <c r="DI145" s="58"/>
      <c r="DJ145" s="58"/>
      <c r="DK145" s="58"/>
      <c r="DL145" s="58"/>
      <c r="DM145" s="58"/>
      <c r="DN145" s="58"/>
      <c r="DO145" s="58"/>
      <c r="DP145" s="58"/>
      <c r="DQ145" s="58"/>
    </row>
    <row r="146" spans="1:121" s="52" customFormat="1" ht="30.75" customHeight="1" x14ac:dyDescent="0.25">
      <c r="A146" s="52">
        <v>230</v>
      </c>
      <c r="B146" s="65">
        <v>2219</v>
      </c>
      <c r="C146" s="44">
        <v>6121</v>
      </c>
      <c r="D146" s="1124">
        <v>3146</v>
      </c>
      <c r="E146" s="1125" t="s">
        <v>93</v>
      </c>
      <c r="F146" s="360" t="s">
        <v>27</v>
      </c>
      <c r="G146" s="305">
        <v>400</v>
      </c>
      <c r="H146" s="305">
        <v>2016</v>
      </c>
      <c r="I146" s="361">
        <v>2020</v>
      </c>
      <c r="J146" s="45">
        <f t="shared" si="38"/>
        <v>6271</v>
      </c>
      <c r="K146" s="308">
        <v>271</v>
      </c>
      <c r="L146" s="309">
        <v>131</v>
      </c>
      <c r="M146" s="310">
        <f t="shared" si="39"/>
        <v>869</v>
      </c>
      <c r="N146" s="46">
        <v>869</v>
      </c>
      <c r="O146" s="47">
        <v>0</v>
      </c>
      <c r="P146" s="362">
        <v>0</v>
      </c>
      <c r="Q146" s="1083">
        <v>0</v>
      </c>
      <c r="R146" s="312">
        <v>0</v>
      </c>
      <c r="S146" s="313">
        <v>0</v>
      </c>
      <c r="T146" s="314">
        <v>0</v>
      </c>
      <c r="U146" s="315">
        <v>5000</v>
      </c>
      <c r="V146" s="313">
        <v>0</v>
      </c>
      <c r="W146" s="314">
        <v>0</v>
      </c>
      <c r="X146" s="315">
        <v>0</v>
      </c>
      <c r="Y146" s="313">
        <v>0</v>
      </c>
      <c r="Z146" s="314">
        <v>0</v>
      </c>
      <c r="AA146" s="322">
        <v>0</v>
      </c>
      <c r="AB146" s="73"/>
      <c r="AC146" s="74"/>
      <c r="AD146" s="73"/>
      <c r="AE146" s="73"/>
      <c r="AF146" s="73"/>
      <c r="AG146"/>
      <c r="AH146"/>
      <c r="AI146"/>
      <c r="AJ146" s="291"/>
      <c r="AK146" s="291"/>
      <c r="AL146" s="291"/>
      <c r="AM146" s="291"/>
      <c r="AN146" s="291"/>
      <c r="AO146" s="291"/>
      <c r="AP146" s="291"/>
      <c r="AQ146" s="291"/>
      <c r="AR146" s="291"/>
      <c r="AS146" s="291"/>
      <c r="AT146" s="291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  <c r="CS146" s="58"/>
      <c r="CT146" s="58"/>
      <c r="CU146" s="58"/>
      <c r="CV146" s="58"/>
      <c r="CW146" s="58"/>
      <c r="CX146" s="58"/>
      <c r="CY146" s="58"/>
      <c r="CZ146" s="58"/>
      <c r="DA146" s="58"/>
      <c r="DB146" s="58"/>
      <c r="DC146" s="58"/>
      <c r="DD146" s="58"/>
      <c r="DE146" s="58"/>
      <c r="DF146" s="58"/>
      <c r="DG146" s="58"/>
      <c r="DH146" s="58"/>
      <c r="DI146" s="58"/>
      <c r="DJ146" s="58"/>
      <c r="DK146" s="58"/>
      <c r="DL146" s="58"/>
      <c r="DM146" s="58"/>
      <c r="DN146" s="58"/>
      <c r="DO146" s="58"/>
      <c r="DP146" s="58"/>
      <c r="DQ146" s="58"/>
    </row>
    <row r="147" spans="1:121" s="52" customFormat="1" ht="33.75" customHeight="1" x14ac:dyDescent="0.25">
      <c r="A147" s="52">
        <v>230</v>
      </c>
      <c r="B147" s="65">
        <v>2219</v>
      </c>
      <c r="C147" s="44">
        <v>6121</v>
      </c>
      <c r="D147" s="1124">
        <v>3152</v>
      </c>
      <c r="E147" s="1125" t="s">
        <v>94</v>
      </c>
      <c r="F147" s="360" t="s">
        <v>27</v>
      </c>
      <c r="G147" s="305">
        <v>400</v>
      </c>
      <c r="H147" s="305">
        <v>2013</v>
      </c>
      <c r="I147" s="361">
        <v>2018</v>
      </c>
      <c r="J147" s="45">
        <f t="shared" si="38"/>
        <v>15742</v>
      </c>
      <c r="K147" s="308">
        <v>1092</v>
      </c>
      <c r="L147" s="309">
        <v>0</v>
      </c>
      <c r="M147" s="310">
        <f t="shared" si="39"/>
        <v>14650</v>
      </c>
      <c r="N147" s="46">
        <v>50</v>
      </c>
      <c r="O147" s="47">
        <v>14600</v>
      </c>
      <c r="P147" s="362">
        <v>0</v>
      </c>
      <c r="Q147" s="1083">
        <v>0</v>
      </c>
      <c r="R147" s="312">
        <v>0</v>
      </c>
      <c r="S147" s="313">
        <v>0</v>
      </c>
      <c r="T147" s="314">
        <v>0</v>
      </c>
      <c r="U147" s="315">
        <v>0</v>
      </c>
      <c r="V147" s="313">
        <v>0</v>
      </c>
      <c r="W147" s="314">
        <v>0</v>
      </c>
      <c r="X147" s="315">
        <v>0</v>
      </c>
      <c r="Y147" s="313">
        <v>0</v>
      </c>
      <c r="Z147" s="314">
        <v>0</v>
      </c>
      <c r="AA147" s="322">
        <v>0</v>
      </c>
      <c r="AB147" s="73"/>
      <c r="AC147" s="74"/>
      <c r="AD147" s="73"/>
      <c r="AE147" s="73"/>
      <c r="AF147" s="73"/>
      <c r="AG147"/>
      <c r="AH147"/>
      <c r="AI147"/>
      <c r="AJ147" s="291"/>
      <c r="AK147" s="291"/>
      <c r="AL147" s="291"/>
      <c r="AM147" s="291"/>
      <c r="AN147" s="291"/>
      <c r="AO147" s="291"/>
      <c r="AP147" s="291"/>
      <c r="AQ147" s="291"/>
      <c r="AR147" s="291"/>
      <c r="AS147" s="291"/>
      <c r="AT147" s="291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  <c r="CP147" s="58"/>
      <c r="CQ147" s="58"/>
      <c r="CR147" s="58"/>
      <c r="CS147" s="58"/>
      <c r="CT147" s="58"/>
      <c r="CU147" s="58"/>
      <c r="CV147" s="58"/>
      <c r="CW147" s="58"/>
      <c r="CX147" s="58"/>
      <c r="CY147" s="58"/>
      <c r="CZ147" s="58"/>
      <c r="DA147" s="58"/>
      <c r="DB147" s="58"/>
      <c r="DC147" s="58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</row>
    <row r="148" spans="1:121" s="52" customFormat="1" ht="30.75" customHeight="1" x14ac:dyDescent="0.25">
      <c r="A148" s="52">
        <v>230</v>
      </c>
      <c r="B148" s="65">
        <v>2219</v>
      </c>
      <c r="C148" s="44">
        <v>6121</v>
      </c>
      <c r="D148" s="1124">
        <v>3153</v>
      </c>
      <c r="E148" s="1125" t="s">
        <v>95</v>
      </c>
      <c r="F148" s="360" t="s">
        <v>75</v>
      </c>
      <c r="G148" s="305">
        <v>400</v>
      </c>
      <c r="H148" s="305">
        <v>2013</v>
      </c>
      <c r="I148" s="361">
        <v>2019</v>
      </c>
      <c r="J148" s="45">
        <f t="shared" si="38"/>
        <v>9262</v>
      </c>
      <c r="K148" s="308">
        <v>813</v>
      </c>
      <c r="L148" s="309">
        <v>0</v>
      </c>
      <c r="M148" s="310">
        <f t="shared" si="39"/>
        <v>249</v>
      </c>
      <c r="N148" s="46">
        <v>249</v>
      </c>
      <c r="O148" s="47">
        <v>0</v>
      </c>
      <c r="P148" s="362">
        <v>0</v>
      </c>
      <c r="Q148" s="1083">
        <v>0</v>
      </c>
      <c r="R148" s="312">
        <v>8200</v>
      </c>
      <c r="S148" s="313">
        <v>0</v>
      </c>
      <c r="T148" s="314">
        <v>0</v>
      </c>
      <c r="U148" s="315">
        <v>0</v>
      </c>
      <c r="V148" s="313">
        <v>0</v>
      </c>
      <c r="W148" s="314">
        <v>0</v>
      </c>
      <c r="X148" s="315">
        <v>0</v>
      </c>
      <c r="Y148" s="313">
        <v>0</v>
      </c>
      <c r="Z148" s="314">
        <v>0</v>
      </c>
      <c r="AA148" s="322">
        <v>0</v>
      </c>
      <c r="AB148" s="73"/>
      <c r="AC148" s="74"/>
      <c r="AD148" s="73"/>
      <c r="AE148" s="73"/>
      <c r="AF148" s="73"/>
      <c r="AG148"/>
      <c r="AH148"/>
      <c r="AI148"/>
      <c r="AJ148" s="291"/>
      <c r="AK148" s="291"/>
      <c r="AL148" s="291"/>
      <c r="AM148" s="291"/>
      <c r="AN148" s="291"/>
      <c r="AO148" s="291"/>
      <c r="AP148" s="291"/>
      <c r="AQ148" s="291"/>
      <c r="AR148" s="291"/>
      <c r="AS148" s="291"/>
      <c r="AT148" s="291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  <c r="CS148" s="58"/>
      <c r="CT148" s="58"/>
      <c r="CU148" s="58"/>
      <c r="CV148" s="58"/>
      <c r="CW148" s="58"/>
      <c r="CX148" s="58"/>
      <c r="CY148" s="58"/>
      <c r="CZ148" s="58"/>
      <c r="DA148" s="58"/>
      <c r="DB148" s="58"/>
      <c r="DC148" s="58"/>
      <c r="DD148" s="58"/>
      <c r="DE148" s="58"/>
      <c r="DF148" s="58"/>
      <c r="DG148" s="58"/>
      <c r="DH148" s="58"/>
      <c r="DI148" s="58"/>
      <c r="DJ148" s="58"/>
      <c r="DK148" s="58"/>
      <c r="DL148" s="58"/>
      <c r="DM148" s="58"/>
      <c r="DN148" s="58"/>
      <c r="DO148" s="58"/>
      <c r="DP148" s="58"/>
      <c r="DQ148" s="58"/>
    </row>
    <row r="149" spans="1:121" s="52" customFormat="1" ht="31.5" customHeight="1" x14ac:dyDescent="0.25">
      <c r="A149" s="52">
        <v>230</v>
      </c>
      <c r="B149" s="65">
        <v>2219</v>
      </c>
      <c r="C149" s="44">
        <v>6121</v>
      </c>
      <c r="D149" s="1124">
        <v>3154</v>
      </c>
      <c r="E149" s="1125" t="s">
        <v>96</v>
      </c>
      <c r="F149" s="360" t="s">
        <v>82</v>
      </c>
      <c r="G149" s="305">
        <v>400</v>
      </c>
      <c r="H149" s="305">
        <v>2013</v>
      </c>
      <c r="I149" s="361">
        <v>2021</v>
      </c>
      <c r="J149" s="45">
        <f t="shared" si="38"/>
        <v>19778</v>
      </c>
      <c r="K149" s="308">
        <v>218</v>
      </c>
      <c r="L149" s="309">
        <v>57</v>
      </c>
      <c r="M149" s="310">
        <f t="shared" si="39"/>
        <v>503</v>
      </c>
      <c r="N149" s="46">
        <v>503</v>
      </c>
      <c r="O149" s="47">
        <v>0</v>
      </c>
      <c r="P149" s="362">
        <v>0</v>
      </c>
      <c r="Q149" s="1083">
        <v>0</v>
      </c>
      <c r="R149" s="312">
        <v>1000</v>
      </c>
      <c r="S149" s="313">
        <v>0</v>
      </c>
      <c r="T149" s="314">
        <v>0</v>
      </c>
      <c r="U149" s="315">
        <v>0</v>
      </c>
      <c r="V149" s="313">
        <v>0</v>
      </c>
      <c r="W149" s="314">
        <v>0</v>
      </c>
      <c r="X149" s="315">
        <v>18000</v>
      </c>
      <c r="Y149" s="313">
        <v>0</v>
      </c>
      <c r="Z149" s="314">
        <v>0</v>
      </c>
      <c r="AA149" s="322">
        <v>0</v>
      </c>
      <c r="AB149" s="73"/>
      <c r="AC149" s="74"/>
      <c r="AD149" s="73"/>
      <c r="AE149" s="73"/>
      <c r="AF149" s="73"/>
      <c r="AG149"/>
      <c r="AH149"/>
      <c r="AI149"/>
      <c r="AJ149" s="291"/>
      <c r="AK149" s="291"/>
      <c r="AL149" s="291"/>
      <c r="AM149" s="291"/>
      <c r="AN149" s="291"/>
      <c r="AO149" s="291"/>
      <c r="AP149" s="291"/>
      <c r="AQ149" s="291"/>
      <c r="AR149" s="291"/>
      <c r="AS149" s="291"/>
      <c r="AT149" s="291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  <c r="CS149" s="58"/>
      <c r="CT149" s="58"/>
      <c r="CU149" s="58"/>
      <c r="CV149" s="58"/>
      <c r="CW149" s="58"/>
      <c r="CX149" s="58"/>
      <c r="CY149" s="58"/>
      <c r="CZ149" s="58"/>
      <c r="DA149" s="58"/>
      <c r="DB149" s="58"/>
      <c r="DC149" s="58"/>
      <c r="DD149" s="58"/>
      <c r="DE149" s="58"/>
      <c r="DF149" s="58"/>
      <c r="DG149" s="58"/>
      <c r="DH149" s="58"/>
      <c r="DI149" s="58"/>
      <c r="DJ149" s="58"/>
      <c r="DK149" s="58"/>
      <c r="DL149" s="58"/>
      <c r="DM149" s="58"/>
      <c r="DN149" s="58"/>
      <c r="DO149" s="58"/>
      <c r="DP149" s="58"/>
      <c r="DQ149" s="58"/>
    </row>
    <row r="150" spans="1:121" s="52" customFormat="1" ht="30.75" customHeight="1" x14ac:dyDescent="0.25">
      <c r="A150" s="52">
        <v>230</v>
      </c>
      <c r="B150" s="65">
        <v>2219</v>
      </c>
      <c r="C150" s="44">
        <v>6121</v>
      </c>
      <c r="D150" s="1124">
        <v>3155</v>
      </c>
      <c r="E150" s="1125" t="s">
        <v>97</v>
      </c>
      <c r="F150" s="360" t="s">
        <v>59</v>
      </c>
      <c r="G150" s="305">
        <v>400</v>
      </c>
      <c r="H150" s="305">
        <v>2013</v>
      </c>
      <c r="I150" s="361">
        <v>2020</v>
      </c>
      <c r="J150" s="45">
        <f t="shared" si="38"/>
        <v>21086</v>
      </c>
      <c r="K150" s="308">
        <v>243</v>
      </c>
      <c r="L150" s="309">
        <v>235</v>
      </c>
      <c r="M150" s="310">
        <f t="shared" si="39"/>
        <v>608</v>
      </c>
      <c r="N150" s="46">
        <f>480-235+63</f>
        <v>308</v>
      </c>
      <c r="O150" s="47">
        <v>300</v>
      </c>
      <c r="P150" s="362">
        <v>0</v>
      </c>
      <c r="Q150" s="1083">
        <v>0</v>
      </c>
      <c r="R150" s="312">
        <v>10000</v>
      </c>
      <c r="S150" s="313">
        <v>0</v>
      </c>
      <c r="T150" s="314">
        <v>0</v>
      </c>
      <c r="U150" s="315">
        <v>10000</v>
      </c>
      <c r="V150" s="313">
        <v>0</v>
      </c>
      <c r="W150" s="314">
        <v>0</v>
      </c>
      <c r="X150" s="315">
        <v>0</v>
      </c>
      <c r="Y150" s="313">
        <v>0</v>
      </c>
      <c r="Z150" s="314">
        <v>0</v>
      </c>
      <c r="AA150" s="322">
        <v>0</v>
      </c>
      <c r="AB150" s="73"/>
      <c r="AC150" s="74"/>
      <c r="AD150" s="73"/>
      <c r="AE150" s="73"/>
      <c r="AF150" s="73"/>
      <c r="AG150"/>
      <c r="AH150"/>
      <c r="AI150"/>
      <c r="AJ150" s="291"/>
      <c r="AK150" s="291"/>
      <c r="AL150" s="291"/>
      <c r="AM150" s="291"/>
      <c r="AN150" s="291"/>
      <c r="AO150" s="291"/>
      <c r="AP150" s="291"/>
      <c r="AQ150" s="291"/>
      <c r="AR150" s="291"/>
      <c r="AS150" s="291"/>
      <c r="AT150" s="291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  <c r="CX150" s="58"/>
      <c r="CY150" s="58"/>
      <c r="CZ150" s="58"/>
      <c r="DA150" s="58"/>
      <c r="DB150" s="58"/>
      <c r="DC150" s="58"/>
      <c r="DD150" s="58"/>
      <c r="DE150" s="58"/>
      <c r="DF150" s="58"/>
      <c r="DG150" s="58"/>
      <c r="DH150" s="58"/>
      <c r="DI150" s="58"/>
      <c r="DJ150" s="58"/>
      <c r="DK150" s="58"/>
      <c r="DL150" s="58"/>
      <c r="DM150" s="58"/>
      <c r="DN150" s="58"/>
      <c r="DO150" s="58"/>
      <c r="DP150" s="58"/>
      <c r="DQ150" s="58"/>
    </row>
    <row r="151" spans="1:121" s="52" customFormat="1" ht="30.75" customHeight="1" x14ac:dyDescent="0.25">
      <c r="A151" s="52">
        <v>230</v>
      </c>
      <c r="B151" s="65">
        <v>2219</v>
      </c>
      <c r="C151" s="44">
        <v>6121</v>
      </c>
      <c r="D151" s="1124">
        <v>3176</v>
      </c>
      <c r="E151" s="1125" t="s">
        <v>98</v>
      </c>
      <c r="F151" s="360" t="s">
        <v>75</v>
      </c>
      <c r="G151" s="305">
        <v>400</v>
      </c>
      <c r="H151" s="305">
        <v>2014</v>
      </c>
      <c r="I151" s="361">
        <v>2020</v>
      </c>
      <c r="J151" s="45">
        <f t="shared" si="38"/>
        <v>10598</v>
      </c>
      <c r="K151" s="308">
        <v>323</v>
      </c>
      <c r="L151" s="309">
        <v>0</v>
      </c>
      <c r="M151" s="310">
        <f t="shared" si="39"/>
        <v>775</v>
      </c>
      <c r="N151" s="46">
        <v>775</v>
      </c>
      <c r="O151" s="47">
        <v>0</v>
      </c>
      <c r="P151" s="362">
        <v>0</v>
      </c>
      <c r="Q151" s="1083">
        <v>0</v>
      </c>
      <c r="R151" s="312">
        <v>0</v>
      </c>
      <c r="S151" s="313">
        <v>0</v>
      </c>
      <c r="T151" s="314">
        <v>0</v>
      </c>
      <c r="U151" s="315">
        <v>9500</v>
      </c>
      <c r="V151" s="313">
        <v>0</v>
      </c>
      <c r="W151" s="314">
        <v>0</v>
      </c>
      <c r="X151" s="315">
        <v>0</v>
      </c>
      <c r="Y151" s="313">
        <v>0</v>
      </c>
      <c r="Z151" s="314">
        <v>0</v>
      </c>
      <c r="AA151" s="322">
        <v>0</v>
      </c>
      <c r="AB151" s="73"/>
      <c r="AC151" s="74"/>
      <c r="AD151" s="73"/>
      <c r="AE151" s="73"/>
      <c r="AF151" s="73"/>
      <c r="AG151"/>
      <c r="AH151"/>
      <c r="AI151"/>
      <c r="AJ151" s="291"/>
      <c r="AK151" s="291"/>
      <c r="AL151" s="291"/>
      <c r="AM151" s="291"/>
      <c r="AN151" s="291"/>
      <c r="AO151" s="291"/>
      <c r="AP151" s="291"/>
      <c r="AQ151" s="291"/>
      <c r="AR151" s="291"/>
      <c r="AS151" s="291"/>
      <c r="AT151" s="291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  <c r="CG151" s="58"/>
      <c r="CH151" s="58"/>
      <c r="CI151" s="58"/>
      <c r="CJ151" s="58"/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  <c r="CX151" s="58"/>
      <c r="CY151" s="58"/>
      <c r="CZ151" s="58"/>
      <c r="DA151" s="58"/>
      <c r="DB151" s="58"/>
      <c r="DC151" s="58"/>
      <c r="DD151" s="58"/>
      <c r="DE151" s="58"/>
      <c r="DF151" s="58"/>
      <c r="DG151" s="58"/>
      <c r="DH151" s="58"/>
      <c r="DI151" s="58"/>
      <c r="DJ151" s="58"/>
      <c r="DK151" s="58"/>
      <c r="DL151" s="58"/>
      <c r="DM151" s="58"/>
      <c r="DN151" s="58"/>
      <c r="DO151" s="58"/>
      <c r="DP151" s="58"/>
      <c r="DQ151" s="58"/>
    </row>
    <row r="152" spans="1:121" s="52" customFormat="1" ht="31.5" customHeight="1" x14ac:dyDescent="0.25">
      <c r="A152" s="52">
        <v>230</v>
      </c>
      <c r="B152" s="65">
        <v>2219</v>
      </c>
      <c r="C152" s="44">
        <v>6121</v>
      </c>
      <c r="D152" s="1124">
        <v>3177</v>
      </c>
      <c r="E152" s="1125" t="s">
        <v>99</v>
      </c>
      <c r="F152" s="360" t="s">
        <v>28</v>
      </c>
      <c r="G152" s="305">
        <v>400</v>
      </c>
      <c r="H152" s="305">
        <v>2014</v>
      </c>
      <c r="I152" s="361">
        <v>2020</v>
      </c>
      <c r="J152" s="45">
        <f t="shared" si="38"/>
        <v>13357</v>
      </c>
      <c r="K152" s="308">
        <v>163</v>
      </c>
      <c r="L152" s="309">
        <v>194</v>
      </c>
      <c r="M152" s="310">
        <f t="shared" si="39"/>
        <v>500</v>
      </c>
      <c r="N152" s="46">
        <v>500</v>
      </c>
      <c r="O152" s="47">
        <v>0</v>
      </c>
      <c r="P152" s="362">
        <v>0</v>
      </c>
      <c r="Q152" s="1083">
        <v>0</v>
      </c>
      <c r="R152" s="312">
        <v>1000</v>
      </c>
      <c r="S152" s="313">
        <v>0</v>
      </c>
      <c r="T152" s="314">
        <v>0</v>
      </c>
      <c r="U152" s="315">
        <v>11500</v>
      </c>
      <c r="V152" s="313">
        <v>0</v>
      </c>
      <c r="W152" s="314">
        <v>0</v>
      </c>
      <c r="X152" s="315">
        <v>0</v>
      </c>
      <c r="Y152" s="313">
        <v>0</v>
      </c>
      <c r="Z152" s="314">
        <v>0</v>
      </c>
      <c r="AA152" s="322">
        <v>0</v>
      </c>
      <c r="AB152" s="73"/>
      <c r="AC152" s="74"/>
      <c r="AD152" s="73"/>
      <c r="AE152" s="73"/>
      <c r="AF152" s="73"/>
      <c r="AG152"/>
      <c r="AH152"/>
      <c r="AI152"/>
      <c r="AJ152" s="291"/>
      <c r="AK152" s="291"/>
      <c r="AL152" s="291"/>
      <c r="AM152" s="291"/>
      <c r="AN152" s="291"/>
      <c r="AO152" s="291"/>
      <c r="AP152" s="291"/>
      <c r="AQ152" s="291"/>
      <c r="AR152" s="291"/>
      <c r="AS152" s="291"/>
      <c r="AT152" s="291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  <c r="CG152" s="58"/>
      <c r="CH152" s="58"/>
      <c r="CI152" s="58"/>
      <c r="CJ152" s="58"/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  <c r="CX152" s="58"/>
      <c r="CY152" s="58"/>
      <c r="CZ152" s="58"/>
      <c r="DA152" s="58"/>
      <c r="DB152" s="58"/>
      <c r="DC152" s="58"/>
      <c r="DD152" s="58"/>
      <c r="DE152" s="58"/>
      <c r="DF152" s="58"/>
      <c r="DG152" s="58"/>
      <c r="DH152" s="58"/>
      <c r="DI152" s="58"/>
      <c r="DJ152" s="58"/>
      <c r="DK152" s="58"/>
      <c r="DL152" s="58"/>
      <c r="DM152" s="58"/>
      <c r="DN152" s="58"/>
      <c r="DO152" s="58"/>
      <c r="DP152" s="58"/>
      <c r="DQ152" s="58"/>
    </row>
    <row r="153" spans="1:121" s="52" customFormat="1" ht="30.75" customHeight="1" x14ac:dyDescent="0.25">
      <c r="A153" s="52">
        <v>230</v>
      </c>
      <c r="B153" s="65">
        <v>2219</v>
      </c>
      <c r="C153" s="44">
        <v>6121</v>
      </c>
      <c r="D153" s="1124">
        <v>3179</v>
      </c>
      <c r="E153" s="1125" t="s">
        <v>100</v>
      </c>
      <c r="F153" s="360" t="s">
        <v>28</v>
      </c>
      <c r="G153" s="305">
        <v>400</v>
      </c>
      <c r="H153" s="305">
        <v>2015</v>
      </c>
      <c r="I153" s="361">
        <v>2020</v>
      </c>
      <c r="J153" s="45">
        <f t="shared" si="38"/>
        <v>19475</v>
      </c>
      <c r="K153" s="308">
        <v>0</v>
      </c>
      <c r="L153" s="309">
        <v>1880</v>
      </c>
      <c r="M153" s="310">
        <f t="shared" si="39"/>
        <v>2000</v>
      </c>
      <c r="N153" s="46">
        <v>1080</v>
      </c>
      <c r="O153" s="47">
        <v>920</v>
      </c>
      <c r="P153" s="362">
        <v>0</v>
      </c>
      <c r="Q153" s="1083">
        <v>0</v>
      </c>
      <c r="R153" s="312">
        <v>8297</v>
      </c>
      <c r="S153" s="313">
        <v>0</v>
      </c>
      <c r="T153" s="314">
        <v>0</v>
      </c>
      <c r="U153" s="315">
        <v>7298</v>
      </c>
      <c r="V153" s="313">
        <v>0</v>
      </c>
      <c r="W153" s="314">
        <v>0</v>
      </c>
      <c r="X153" s="315">
        <v>0</v>
      </c>
      <c r="Y153" s="313">
        <v>0</v>
      </c>
      <c r="Z153" s="314">
        <v>0</v>
      </c>
      <c r="AA153" s="322">
        <v>0</v>
      </c>
      <c r="AB153" s="73"/>
      <c r="AC153" s="74"/>
      <c r="AD153" s="73"/>
      <c r="AE153" s="73"/>
      <c r="AF153" s="73"/>
      <c r="AG153"/>
      <c r="AH153"/>
      <c r="AI153"/>
      <c r="AJ153" s="291"/>
      <c r="AK153" s="291"/>
      <c r="AL153" s="291"/>
      <c r="AM153" s="291"/>
      <c r="AN153" s="291"/>
      <c r="AO153" s="291"/>
      <c r="AP153" s="291"/>
      <c r="AQ153" s="291"/>
      <c r="AR153" s="291"/>
      <c r="AS153" s="291"/>
      <c r="AT153" s="291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  <c r="CG153" s="58"/>
      <c r="CH153" s="58"/>
      <c r="CI153" s="58"/>
      <c r="CJ153" s="58"/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  <c r="DA153" s="58"/>
      <c r="DB153" s="58"/>
      <c r="DC153" s="58"/>
      <c r="DD153" s="58"/>
      <c r="DE153" s="58"/>
      <c r="DF153" s="58"/>
      <c r="DG153" s="58"/>
      <c r="DH153" s="58"/>
      <c r="DI153" s="58"/>
      <c r="DJ153" s="58"/>
      <c r="DK153" s="58"/>
      <c r="DL153" s="58"/>
      <c r="DM153" s="58"/>
      <c r="DN153" s="58"/>
      <c r="DO153" s="58"/>
      <c r="DP153" s="58"/>
      <c r="DQ153" s="58"/>
    </row>
    <row r="154" spans="1:121" s="52" customFormat="1" ht="31.5" customHeight="1" x14ac:dyDescent="0.25">
      <c r="A154" s="52">
        <v>230</v>
      </c>
      <c r="B154" s="65">
        <v>2219</v>
      </c>
      <c r="C154" s="44">
        <v>6121</v>
      </c>
      <c r="D154" s="1124">
        <v>3185</v>
      </c>
      <c r="E154" s="1125" t="s">
        <v>101</v>
      </c>
      <c r="F154" s="360"/>
      <c r="G154" s="305">
        <v>400</v>
      </c>
      <c r="H154" s="305">
        <v>2015</v>
      </c>
      <c r="I154" s="361">
        <v>2021</v>
      </c>
      <c r="J154" s="45">
        <f t="shared" si="38"/>
        <v>39634</v>
      </c>
      <c r="K154" s="308">
        <v>362</v>
      </c>
      <c r="L154" s="309">
        <v>402</v>
      </c>
      <c r="M154" s="310">
        <f t="shared" si="39"/>
        <v>870</v>
      </c>
      <c r="N154" s="46">
        <v>470</v>
      </c>
      <c r="O154" s="47">
        <v>400</v>
      </c>
      <c r="P154" s="362">
        <v>0</v>
      </c>
      <c r="Q154" s="1083">
        <v>0</v>
      </c>
      <c r="R154" s="312">
        <v>0</v>
      </c>
      <c r="S154" s="313">
        <v>0</v>
      </c>
      <c r="T154" s="314">
        <v>0</v>
      </c>
      <c r="U154" s="315">
        <v>20000</v>
      </c>
      <c r="V154" s="313">
        <v>0</v>
      </c>
      <c r="W154" s="314">
        <v>0</v>
      </c>
      <c r="X154" s="315">
        <v>18000</v>
      </c>
      <c r="Y154" s="313">
        <v>0</v>
      </c>
      <c r="Z154" s="314">
        <v>0</v>
      </c>
      <c r="AA154" s="322">
        <v>0</v>
      </c>
      <c r="AB154" s="73"/>
      <c r="AC154" s="74"/>
      <c r="AD154" s="73"/>
      <c r="AE154" s="73"/>
      <c r="AF154" s="73"/>
      <c r="AG154"/>
      <c r="AH154"/>
      <c r="AI154"/>
      <c r="AJ154" s="291"/>
      <c r="AK154" s="291"/>
      <c r="AL154" s="291"/>
      <c r="AM154" s="291"/>
      <c r="AN154" s="291"/>
      <c r="AO154" s="291"/>
      <c r="AP154" s="291"/>
      <c r="AQ154" s="291"/>
      <c r="AR154" s="291"/>
      <c r="AS154" s="291"/>
      <c r="AT154" s="291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  <c r="DB154" s="58"/>
      <c r="DC154" s="58"/>
      <c r="DD154" s="58"/>
      <c r="DE154" s="58"/>
      <c r="DF154" s="58"/>
      <c r="DG154" s="58"/>
      <c r="DH154" s="58"/>
      <c r="DI154" s="58"/>
      <c r="DJ154" s="58"/>
      <c r="DK154" s="58"/>
      <c r="DL154" s="58"/>
      <c r="DM154" s="58"/>
      <c r="DN154" s="58"/>
      <c r="DO154" s="58"/>
      <c r="DP154" s="58"/>
      <c r="DQ154" s="58"/>
    </row>
    <row r="155" spans="1:121" s="52" customFormat="1" ht="30.75" customHeight="1" x14ac:dyDescent="0.25">
      <c r="A155" s="52">
        <v>230</v>
      </c>
      <c r="B155" s="65">
        <v>2219</v>
      </c>
      <c r="C155" s="44">
        <v>6121</v>
      </c>
      <c r="D155" s="1124">
        <v>3186</v>
      </c>
      <c r="E155" s="1125" t="s">
        <v>102</v>
      </c>
      <c r="F155" s="360" t="s">
        <v>76</v>
      </c>
      <c r="G155" s="305">
        <v>400</v>
      </c>
      <c r="H155" s="305">
        <v>2015</v>
      </c>
      <c r="I155" s="361">
        <v>2018</v>
      </c>
      <c r="J155" s="45">
        <f t="shared" si="38"/>
        <v>4828</v>
      </c>
      <c r="K155" s="308">
        <v>285</v>
      </c>
      <c r="L155" s="309">
        <v>327</v>
      </c>
      <c r="M155" s="310">
        <f t="shared" si="39"/>
        <v>4216</v>
      </c>
      <c r="N155" s="46">
        <v>216</v>
      </c>
      <c r="O155" s="47">
        <v>4000</v>
      </c>
      <c r="P155" s="362">
        <v>0</v>
      </c>
      <c r="Q155" s="1083">
        <v>0</v>
      </c>
      <c r="R155" s="312">
        <v>0</v>
      </c>
      <c r="S155" s="313">
        <v>0</v>
      </c>
      <c r="T155" s="314">
        <v>0</v>
      </c>
      <c r="U155" s="315">
        <v>0</v>
      </c>
      <c r="V155" s="313">
        <v>0</v>
      </c>
      <c r="W155" s="314">
        <v>0</v>
      </c>
      <c r="X155" s="315">
        <v>0</v>
      </c>
      <c r="Y155" s="313">
        <v>0</v>
      </c>
      <c r="Z155" s="314">
        <v>0</v>
      </c>
      <c r="AA155" s="322">
        <v>0</v>
      </c>
      <c r="AB155" s="73"/>
      <c r="AC155" s="74"/>
      <c r="AD155" s="73"/>
      <c r="AE155" s="73"/>
      <c r="AF155" s="73"/>
      <c r="AG155"/>
      <c r="AH155"/>
      <c r="AI155"/>
      <c r="AJ155" s="291"/>
      <c r="AK155" s="291"/>
      <c r="AL155" s="291"/>
      <c r="AM155" s="291"/>
      <c r="AN155" s="291"/>
      <c r="AO155" s="291"/>
      <c r="AP155" s="291"/>
      <c r="AQ155" s="291"/>
      <c r="AR155" s="291"/>
      <c r="AS155" s="291"/>
      <c r="AT155" s="291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  <c r="DB155" s="58"/>
      <c r="DC155" s="58"/>
      <c r="DD155" s="58"/>
      <c r="DE155" s="58"/>
      <c r="DF155" s="58"/>
      <c r="DG155" s="58"/>
      <c r="DH155" s="58"/>
      <c r="DI155" s="58"/>
      <c r="DJ155" s="58"/>
      <c r="DK155" s="58"/>
      <c r="DL155" s="58"/>
      <c r="DM155" s="58"/>
      <c r="DN155" s="58"/>
      <c r="DO155" s="58"/>
      <c r="DP155" s="58"/>
      <c r="DQ155" s="58"/>
    </row>
    <row r="156" spans="1:121" s="331" customFormat="1" ht="30.75" customHeight="1" x14ac:dyDescent="0.25">
      <c r="A156" s="33">
        <v>230</v>
      </c>
      <c r="B156" s="43">
        <v>2219</v>
      </c>
      <c r="C156" s="44">
        <v>6121</v>
      </c>
      <c r="D156" s="1124">
        <v>3192</v>
      </c>
      <c r="E156" s="1125" t="s">
        <v>103</v>
      </c>
      <c r="F156" s="305" t="s">
        <v>27</v>
      </c>
      <c r="G156" s="306">
        <v>400</v>
      </c>
      <c r="H156" s="306">
        <v>2015</v>
      </c>
      <c r="I156" s="307">
        <v>2019</v>
      </c>
      <c r="J156" s="45">
        <f t="shared" si="38"/>
        <v>64368.639999999999</v>
      </c>
      <c r="K156" s="308">
        <v>222.64</v>
      </c>
      <c r="L156" s="309">
        <v>720</v>
      </c>
      <c r="M156" s="310">
        <f t="shared" si="39"/>
        <v>720</v>
      </c>
      <c r="N156" s="46">
        <v>0</v>
      </c>
      <c r="O156" s="47">
        <v>720</v>
      </c>
      <c r="P156" s="362">
        <v>0</v>
      </c>
      <c r="Q156" s="50">
        <v>0</v>
      </c>
      <c r="R156" s="312">
        <v>54706</v>
      </c>
      <c r="S156" s="313">
        <v>0</v>
      </c>
      <c r="T156" s="314">
        <v>8000</v>
      </c>
      <c r="U156" s="315">
        <v>0</v>
      </c>
      <c r="V156" s="313">
        <v>0</v>
      </c>
      <c r="W156" s="314">
        <v>0</v>
      </c>
      <c r="X156" s="315">
        <v>0</v>
      </c>
      <c r="Y156" s="313">
        <v>0</v>
      </c>
      <c r="Z156" s="314">
        <v>0</v>
      </c>
      <c r="AA156" s="322">
        <v>0</v>
      </c>
      <c r="AB156"/>
      <c r="AC156"/>
      <c r="AD156"/>
      <c r="AE156"/>
      <c r="AF156"/>
      <c r="AG156"/>
      <c r="AH156"/>
      <c r="AI156"/>
      <c r="AJ156" s="291"/>
      <c r="AK156" s="291"/>
      <c r="AL156" s="291"/>
      <c r="AM156" s="291"/>
      <c r="AN156" s="291"/>
      <c r="AO156" s="291"/>
      <c r="AP156" s="291"/>
      <c r="AQ156" s="291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  <c r="DA156" s="58"/>
      <c r="DB156" s="58"/>
      <c r="DC156" s="58"/>
      <c r="DD156" s="58"/>
      <c r="DE156" s="58"/>
      <c r="DF156" s="58"/>
      <c r="DG156" s="58"/>
      <c r="DH156" s="58"/>
      <c r="DI156" s="58"/>
      <c r="DJ156" s="58"/>
      <c r="DK156" s="58"/>
      <c r="DL156" s="58"/>
      <c r="DM156" s="58"/>
      <c r="DN156" s="58"/>
      <c r="DO156" s="58"/>
      <c r="DP156" s="58"/>
      <c r="DQ156" s="58"/>
    </row>
    <row r="158" spans="1:121" s="52" customFormat="1" ht="30.75" customHeight="1" x14ac:dyDescent="0.25">
      <c r="A158" s="52">
        <v>230</v>
      </c>
      <c r="B158" s="65">
        <v>2219</v>
      </c>
      <c r="C158" s="44">
        <v>6121</v>
      </c>
      <c r="D158" s="1124">
        <v>3193</v>
      </c>
      <c r="E158" s="1125" t="s">
        <v>175</v>
      </c>
      <c r="F158" s="360" t="s">
        <v>69</v>
      </c>
      <c r="G158" s="305">
        <v>400</v>
      </c>
      <c r="H158" s="305">
        <v>2016</v>
      </c>
      <c r="I158" s="361">
        <v>2020</v>
      </c>
      <c r="J158" s="45">
        <f t="shared" si="38"/>
        <v>82615</v>
      </c>
      <c r="K158" s="308">
        <v>115</v>
      </c>
      <c r="L158" s="309">
        <v>0</v>
      </c>
      <c r="M158" s="310">
        <f t="shared" si="39"/>
        <v>2500</v>
      </c>
      <c r="N158" s="46">
        <v>500</v>
      </c>
      <c r="O158" s="47">
        <v>2000</v>
      </c>
      <c r="P158" s="362">
        <v>0</v>
      </c>
      <c r="Q158" s="1083">
        <v>0</v>
      </c>
      <c r="R158" s="312">
        <v>40000</v>
      </c>
      <c r="S158" s="313">
        <v>0</v>
      </c>
      <c r="T158" s="314">
        <v>0</v>
      </c>
      <c r="U158" s="315">
        <v>40000</v>
      </c>
      <c r="V158" s="313">
        <v>0</v>
      </c>
      <c r="W158" s="314">
        <v>0</v>
      </c>
      <c r="X158" s="315">
        <v>0</v>
      </c>
      <c r="Y158" s="313">
        <v>0</v>
      </c>
      <c r="Z158" s="314">
        <v>0</v>
      </c>
      <c r="AA158" s="322">
        <v>0</v>
      </c>
      <c r="AB158"/>
      <c r="AC158"/>
      <c r="AD158"/>
      <c r="AE158"/>
      <c r="AF158"/>
      <c r="AG158"/>
      <c r="AH158"/>
      <c r="AI158"/>
      <c r="AJ158" s="291"/>
      <c r="AK158" s="291"/>
      <c r="AL158" s="291"/>
      <c r="AM158" s="291"/>
      <c r="AN158" s="291"/>
      <c r="AO158" s="291"/>
      <c r="AP158" s="291"/>
      <c r="AQ158" s="291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  <c r="CG158" s="58"/>
      <c r="CH158" s="58"/>
      <c r="CI158" s="58"/>
      <c r="CJ158" s="58"/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  <c r="CX158" s="58"/>
      <c r="CY158" s="58"/>
      <c r="CZ158" s="58"/>
      <c r="DA158" s="58"/>
      <c r="DB158" s="58"/>
      <c r="DC158" s="58"/>
      <c r="DD158" s="58"/>
      <c r="DE158" s="58"/>
      <c r="DF158" s="58"/>
      <c r="DG158" s="58"/>
      <c r="DH158" s="58"/>
      <c r="DI158" s="58"/>
      <c r="DJ158" s="58"/>
      <c r="DK158" s="58"/>
      <c r="DL158" s="58"/>
      <c r="DM158" s="58"/>
      <c r="DN158" s="58"/>
      <c r="DO158" s="58"/>
      <c r="DP158" s="58"/>
      <c r="DQ158" s="58"/>
    </row>
    <row r="159" spans="1:121" s="52" customFormat="1" ht="30.75" customHeight="1" x14ac:dyDescent="0.25">
      <c r="A159" s="52">
        <v>230</v>
      </c>
      <c r="B159" s="65">
        <v>2219</v>
      </c>
      <c r="C159" s="44">
        <v>6121</v>
      </c>
      <c r="D159" s="1141">
        <v>3194</v>
      </c>
      <c r="E159" s="1146" t="s">
        <v>104</v>
      </c>
      <c r="F159" s="360" t="s">
        <v>28</v>
      </c>
      <c r="G159" s="305">
        <v>400</v>
      </c>
      <c r="H159" s="305">
        <v>2014</v>
      </c>
      <c r="I159" s="361">
        <v>2018</v>
      </c>
      <c r="J159" s="45">
        <f>K159+L159+M159+SUM(R159:AA159)</f>
        <v>145000</v>
      </c>
      <c r="K159" s="308">
        <v>0</v>
      </c>
      <c r="L159" s="309">
        <v>0</v>
      </c>
      <c r="M159" s="310">
        <f>N159+O159+P159+Q159</f>
        <v>0</v>
      </c>
      <c r="N159" s="46">
        <v>0</v>
      </c>
      <c r="O159" s="47">
        <v>0</v>
      </c>
      <c r="P159" s="311">
        <v>0</v>
      </c>
      <c r="Q159" s="1172">
        <v>0</v>
      </c>
      <c r="R159" s="312">
        <v>5000</v>
      </c>
      <c r="S159" s="313">
        <v>0</v>
      </c>
      <c r="T159" s="314">
        <v>0</v>
      </c>
      <c r="U159" s="315">
        <v>100000</v>
      </c>
      <c r="V159" s="313">
        <v>0</v>
      </c>
      <c r="W159" s="314">
        <v>0</v>
      </c>
      <c r="X159" s="315">
        <v>40000</v>
      </c>
      <c r="Y159" s="313">
        <v>0</v>
      </c>
      <c r="Z159" s="314">
        <v>0</v>
      </c>
      <c r="AA159" s="322">
        <v>0</v>
      </c>
      <c r="AB159"/>
      <c r="AC159"/>
      <c r="AD159"/>
      <c r="AE159"/>
      <c r="AF159"/>
      <c r="AG159"/>
      <c r="AH159"/>
      <c r="AI159"/>
      <c r="AJ159" s="291"/>
      <c r="AK159" s="291"/>
      <c r="AL159" s="291"/>
      <c r="AM159" s="291"/>
      <c r="AN159" s="291"/>
      <c r="AO159" s="291"/>
      <c r="AP159" s="291"/>
      <c r="AQ159" s="291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58"/>
      <c r="CY159" s="58"/>
      <c r="CZ159" s="58"/>
      <c r="DA159" s="58"/>
      <c r="DB159" s="58"/>
      <c r="DC159" s="58"/>
      <c r="DD159" s="58"/>
      <c r="DE159" s="58"/>
      <c r="DF159" s="58"/>
      <c r="DG159" s="58"/>
      <c r="DH159" s="58"/>
      <c r="DI159" s="58"/>
      <c r="DJ159" s="58"/>
      <c r="DK159" s="58"/>
      <c r="DL159" s="58"/>
      <c r="DM159" s="58"/>
      <c r="DN159" s="58"/>
      <c r="DO159" s="58"/>
      <c r="DP159" s="58"/>
      <c r="DQ159" s="58"/>
    </row>
    <row r="160" spans="1:121" s="331" customFormat="1" ht="30.75" customHeight="1" x14ac:dyDescent="0.25">
      <c r="A160" s="52">
        <v>230</v>
      </c>
      <c r="B160" s="65">
        <v>2219</v>
      </c>
      <c r="C160" s="44">
        <v>6121</v>
      </c>
      <c r="D160" s="1124">
        <v>3204</v>
      </c>
      <c r="E160" s="1125" t="s">
        <v>105</v>
      </c>
      <c r="F160" s="360" t="s">
        <v>106</v>
      </c>
      <c r="G160" s="305">
        <v>400</v>
      </c>
      <c r="H160" s="305">
        <v>2016</v>
      </c>
      <c r="I160" s="361">
        <v>2019</v>
      </c>
      <c r="J160" s="45">
        <f t="shared" si="38"/>
        <v>750</v>
      </c>
      <c r="K160" s="308">
        <v>0</v>
      </c>
      <c r="L160" s="309">
        <v>3</v>
      </c>
      <c r="M160" s="310">
        <f t="shared" si="39"/>
        <v>147</v>
      </c>
      <c r="N160" s="46">
        <v>147</v>
      </c>
      <c r="O160" s="47">
        <v>0</v>
      </c>
      <c r="P160" s="362">
        <v>0</v>
      </c>
      <c r="Q160" s="1083">
        <v>0</v>
      </c>
      <c r="R160" s="312">
        <v>600</v>
      </c>
      <c r="S160" s="313">
        <v>0</v>
      </c>
      <c r="T160" s="314">
        <v>0</v>
      </c>
      <c r="U160" s="315">
        <v>0</v>
      </c>
      <c r="V160" s="313">
        <v>0</v>
      </c>
      <c r="W160" s="314">
        <v>0</v>
      </c>
      <c r="X160" s="315">
        <v>0</v>
      </c>
      <c r="Y160" s="313">
        <v>0</v>
      </c>
      <c r="Z160" s="314">
        <v>0</v>
      </c>
      <c r="AA160" s="322">
        <v>0</v>
      </c>
      <c r="AB160"/>
      <c r="AC160"/>
      <c r="AD160"/>
      <c r="AE160"/>
      <c r="AF160"/>
      <c r="AG160"/>
      <c r="AH160"/>
      <c r="AI160"/>
      <c r="AJ160" s="291"/>
      <c r="AK160" s="291"/>
      <c r="AL160" s="291"/>
      <c r="AM160" s="291"/>
      <c r="AN160" s="291"/>
      <c r="AO160" s="291"/>
      <c r="AP160" s="291"/>
      <c r="AQ160" s="291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/>
      <c r="CG160" s="58"/>
      <c r="CH160" s="58"/>
      <c r="CI160" s="58"/>
      <c r="CJ160" s="58"/>
      <c r="CK160" s="58"/>
      <c r="CL160" s="58"/>
      <c r="CM160" s="58"/>
      <c r="CN160" s="58"/>
      <c r="CO160" s="58"/>
      <c r="CP160" s="58"/>
      <c r="CQ160" s="58"/>
      <c r="CR160" s="58"/>
      <c r="CS160" s="58"/>
      <c r="CT160" s="58"/>
      <c r="CU160" s="58"/>
      <c r="CV160" s="58"/>
      <c r="CW160" s="58"/>
      <c r="CX160" s="58"/>
      <c r="CY160" s="58"/>
      <c r="CZ160" s="58"/>
      <c r="DA160" s="58"/>
      <c r="DB160" s="58"/>
      <c r="DC160" s="58"/>
      <c r="DD160" s="58"/>
      <c r="DE160" s="58"/>
      <c r="DF160" s="58"/>
      <c r="DG160" s="58"/>
      <c r="DH160" s="58"/>
      <c r="DI160" s="58"/>
      <c r="DJ160" s="58"/>
      <c r="DK160" s="58"/>
      <c r="DL160" s="58"/>
      <c r="DM160" s="58"/>
      <c r="DN160" s="58"/>
      <c r="DO160" s="58"/>
      <c r="DP160" s="58"/>
      <c r="DQ160" s="58"/>
    </row>
    <row r="161" spans="1:121" s="52" customFormat="1" ht="32.25" customHeight="1" x14ac:dyDescent="0.25">
      <c r="A161" s="52">
        <v>230</v>
      </c>
      <c r="B161" s="65">
        <v>2219</v>
      </c>
      <c r="C161" s="44">
        <v>6121</v>
      </c>
      <c r="D161" s="1147">
        <v>3208</v>
      </c>
      <c r="E161" s="1148" t="s">
        <v>107</v>
      </c>
      <c r="F161" s="367" t="s">
        <v>28</v>
      </c>
      <c r="G161" s="336">
        <v>400</v>
      </c>
      <c r="H161" s="336">
        <v>2016</v>
      </c>
      <c r="I161" s="368">
        <v>2018</v>
      </c>
      <c r="J161" s="53">
        <f>K161+L161+M161+SUM(R161:AA161)</f>
        <v>8000</v>
      </c>
      <c r="K161" s="339">
        <v>0</v>
      </c>
      <c r="L161" s="309">
        <v>379</v>
      </c>
      <c r="M161" s="310">
        <f>N161+O161+P161+Q161</f>
        <v>7621</v>
      </c>
      <c r="N161" s="46">
        <v>4621</v>
      </c>
      <c r="O161" s="47">
        <v>3000</v>
      </c>
      <c r="P161" s="369">
        <v>0</v>
      </c>
      <c r="Q161" s="1084">
        <v>0</v>
      </c>
      <c r="R161" s="344">
        <v>0</v>
      </c>
      <c r="S161" s="345">
        <v>0</v>
      </c>
      <c r="T161" s="343">
        <v>0</v>
      </c>
      <c r="U161" s="346">
        <v>0</v>
      </c>
      <c r="V161" s="345">
        <v>0</v>
      </c>
      <c r="W161" s="343">
        <v>0</v>
      </c>
      <c r="X161" s="346">
        <v>0</v>
      </c>
      <c r="Y161" s="345">
        <v>0</v>
      </c>
      <c r="Z161" s="343">
        <v>0</v>
      </c>
      <c r="AA161" s="347">
        <v>0</v>
      </c>
      <c r="AB161"/>
      <c r="AC161"/>
      <c r="AD161"/>
      <c r="AE161"/>
      <c r="AF161"/>
      <c r="AG161"/>
      <c r="AH161"/>
      <c r="AI161"/>
      <c r="AJ161" s="291"/>
      <c r="AK161" s="291"/>
      <c r="AL161" s="291"/>
      <c r="AM161" s="291"/>
      <c r="AN161" s="291"/>
      <c r="AO161" s="291"/>
      <c r="AP161" s="291"/>
      <c r="AQ161" s="291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  <c r="CG161" s="58"/>
      <c r="CH161" s="58"/>
      <c r="CI161" s="58"/>
      <c r="CJ161" s="58"/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  <c r="CX161" s="58"/>
      <c r="CY161" s="58"/>
      <c r="CZ161" s="58"/>
      <c r="DA161" s="58"/>
      <c r="DB161" s="58"/>
      <c r="DC161" s="58"/>
      <c r="DD161" s="58"/>
      <c r="DE161" s="58"/>
      <c r="DF161" s="58"/>
      <c r="DG161" s="58"/>
      <c r="DH161" s="58"/>
      <c r="DI161" s="58"/>
      <c r="DJ161" s="58"/>
      <c r="DK161" s="58"/>
      <c r="DL161" s="58"/>
      <c r="DM161" s="58"/>
      <c r="DN161" s="58"/>
      <c r="DO161" s="58"/>
      <c r="DP161" s="58"/>
      <c r="DQ161" s="58"/>
    </row>
    <row r="162" spans="1:121" ht="29.25" customHeight="1" x14ac:dyDescent="0.25">
      <c r="A162" s="33">
        <v>230</v>
      </c>
      <c r="B162" s="65">
        <v>2219</v>
      </c>
      <c r="C162" s="75">
        <v>6121</v>
      </c>
      <c r="D162" s="1127">
        <v>3210</v>
      </c>
      <c r="E162" s="366" t="s">
        <v>108</v>
      </c>
      <c r="F162" s="370" t="s">
        <v>28</v>
      </c>
      <c r="G162" s="76">
        <v>400</v>
      </c>
      <c r="H162" s="76">
        <v>2016</v>
      </c>
      <c r="I162" s="371">
        <v>2018</v>
      </c>
      <c r="J162" s="45">
        <f t="shared" ref="J162:J174" si="40">K162+L162+M162+SUM(R162:AA162)</f>
        <v>9820</v>
      </c>
      <c r="K162" s="372">
        <v>0</v>
      </c>
      <c r="L162" s="309">
        <v>217</v>
      </c>
      <c r="M162" s="310">
        <f t="shared" ref="M162:M174" si="41">N162+O162+P162+Q162</f>
        <v>6603</v>
      </c>
      <c r="N162" s="46">
        <v>603</v>
      </c>
      <c r="O162" s="47">
        <v>6000</v>
      </c>
      <c r="P162" s="362">
        <v>0</v>
      </c>
      <c r="Q162" s="50">
        <v>0</v>
      </c>
      <c r="R162" s="312">
        <v>3000</v>
      </c>
      <c r="S162" s="313">
        <v>0</v>
      </c>
      <c r="T162" s="314">
        <v>0</v>
      </c>
      <c r="U162" s="315">
        <v>0</v>
      </c>
      <c r="V162" s="313">
        <v>0</v>
      </c>
      <c r="W162" s="314">
        <v>0</v>
      </c>
      <c r="X162" s="315">
        <v>0</v>
      </c>
      <c r="Y162" s="313">
        <v>0</v>
      </c>
      <c r="Z162" s="314">
        <v>0</v>
      </c>
      <c r="AA162" s="322">
        <v>0</v>
      </c>
      <c r="AB162" s="373"/>
      <c r="AC162" s="374"/>
      <c r="AD162" s="374"/>
      <c r="AE162" s="374"/>
      <c r="AJ162" s="291"/>
      <c r="AK162" s="291"/>
      <c r="AL162" s="291"/>
      <c r="AM162" s="291"/>
      <c r="AN162" s="291"/>
      <c r="AO162" s="291"/>
      <c r="AP162" s="291"/>
      <c r="AQ162" s="291"/>
      <c r="AR162" s="291"/>
      <c r="AS162" s="291"/>
      <c r="AT162" s="291"/>
      <c r="AU162" s="291"/>
      <c r="AV162" s="291"/>
      <c r="AW162" s="291"/>
      <c r="AX162" s="291"/>
      <c r="AY162" s="291"/>
      <c r="AZ162" s="291"/>
      <c r="BA162" s="291"/>
      <c r="BB162" s="291"/>
      <c r="BC162" s="291"/>
      <c r="BD162" s="291"/>
      <c r="BE162" s="291"/>
      <c r="BF162" s="291"/>
      <c r="BG162" s="291"/>
      <c r="BH162" s="291"/>
      <c r="BI162" s="291"/>
      <c r="BJ162" s="291"/>
      <c r="BK162" s="291"/>
      <c r="BL162" s="291"/>
      <c r="BM162" s="291"/>
      <c r="BN162" s="291"/>
      <c r="BO162" s="291"/>
      <c r="BP162" s="291"/>
      <c r="BQ162" s="291"/>
      <c r="BR162" s="291"/>
      <c r="BS162" s="291"/>
      <c r="BT162" s="291"/>
      <c r="BU162" s="291"/>
      <c r="BV162" s="291"/>
      <c r="BW162" s="291"/>
      <c r="BX162" s="291"/>
      <c r="BY162" s="291"/>
      <c r="BZ162" s="291"/>
      <c r="CA162" s="291"/>
      <c r="CB162" s="291"/>
      <c r="CC162" s="291"/>
      <c r="CD162" s="291"/>
      <c r="CE162" s="291"/>
      <c r="CF162" s="291"/>
      <c r="CG162" s="291"/>
      <c r="CH162" s="291"/>
      <c r="CI162" s="291"/>
      <c r="CJ162" s="291"/>
      <c r="CK162" s="291"/>
      <c r="CL162" s="291"/>
      <c r="CM162" s="291"/>
      <c r="CN162" s="291"/>
      <c r="CO162" s="291"/>
      <c r="CP162" s="291"/>
      <c r="CQ162" s="291"/>
      <c r="CR162" s="291"/>
      <c r="CS162" s="291"/>
      <c r="CT162" s="291"/>
      <c r="CU162" s="291"/>
      <c r="CV162" s="291"/>
      <c r="CW162" s="291"/>
      <c r="CX162" s="291"/>
      <c r="CY162" s="291"/>
      <c r="CZ162" s="291"/>
      <c r="DA162" s="291"/>
      <c r="DB162" s="291"/>
      <c r="DC162" s="291"/>
      <c r="DD162" s="291"/>
      <c r="DE162" s="291"/>
      <c r="DF162" s="291"/>
      <c r="DG162" s="291"/>
      <c r="DH162" s="291"/>
      <c r="DI162" s="291"/>
      <c r="DJ162" s="291"/>
      <c r="DK162" s="291"/>
      <c r="DL162" s="291"/>
      <c r="DM162" s="291"/>
      <c r="DN162" s="291"/>
      <c r="DO162" s="291"/>
      <c r="DP162" s="291"/>
      <c r="DQ162" s="291"/>
    </row>
    <row r="163" spans="1:121" s="58" customFormat="1" ht="33" customHeight="1" x14ac:dyDescent="0.25">
      <c r="A163" s="52">
        <v>230</v>
      </c>
      <c r="B163" s="77">
        <v>2219</v>
      </c>
      <c r="C163" s="44">
        <v>6121</v>
      </c>
      <c r="D163" s="1124">
        <v>3212</v>
      </c>
      <c r="E163" s="1125" t="s">
        <v>456</v>
      </c>
      <c r="F163" s="376" t="s">
        <v>109</v>
      </c>
      <c r="G163" s="377">
        <v>400</v>
      </c>
      <c r="H163" s="377">
        <v>2015</v>
      </c>
      <c r="I163" s="378">
        <v>2019</v>
      </c>
      <c r="J163" s="45">
        <f t="shared" si="40"/>
        <v>2437</v>
      </c>
      <c r="K163" s="379">
        <v>0</v>
      </c>
      <c r="L163" s="309">
        <v>48</v>
      </c>
      <c r="M163" s="310">
        <f t="shared" si="41"/>
        <v>2389</v>
      </c>
      <c r="N163" s="46">
        <v>346</v>
      </c>
      <c r="O163" s="47">
        <v>2043</v>
      </c>
      <c r="P163" s="362">
        <v>0</v>
      </c>
      <c r="Q163" s="1085">
        <v>0</v>
      </c>
      <c r="R163" s="354">
        <v>0</v>
      </c>
      <c r="S163" s="313">
        <v>0</v>
      </c>
      <c r="T163" s="380">
        <v>0</v>
      </c>
      <c r="U163" s="315">
        <v>0</v>
      </c>
      <c r="V163" s="313">
        <v>0</v>
      </c>
      <c r="W163" s="380">
        <v>0</v>
      </c>
      <c r="X163" s="381">
        <v>0</v>
      </c>
      <c r="Y163" s="313">
        <v>0</v>
      </c>
      <c r="Z163" s="314">
        <v>0</v>
      </c>
      <c r="AA163" s="322">
        <v>0</v>
      </c>
      <c r="AB163" s="73"/>
      <c r="AC163" s="74"/>
      <c r="AD163" s="73"/>
      <c r="AE163" s="73"/>
      <c r="AF163" s="73"/>
      <c r="AG163"/>
      <c r="AH163"/>
      <c r="AI163"/>
      <c r="AJ163" s="291"/>
      <c r="AK163" s="291"/>
      <c r="AL163" s="291"/>
      <c r="AM163" s="291"/>
      <c r="AN163" s="291"/>
      <c r="AO163" s="291"/>
      <c r="AP163" s="291"/>
      <c r="AQ163" s="291"/>
      <c r="AR163" s="291"/>
      <c r="AS163" s="291"/>
      <c r="AT163" s="291"/>
    </row>
    <row r="164" spans="1:121" s="52" customFormat="1" ht="43.5" customHeight="1" x14ac:dyDescent="0.25">
      <c r="A164" s="52">
        <v>230</v>
      </c>
      <c r="B164" s="77">
        <v>2219</v>
      </c>
      <c r="C164" s="44">
        <v>6121</v>
      </c>
      <c r="D164" s="1149">
        <v>3215</v>
      </c>
      <c r="E164" s="385" t="s">
        <v>180</v>
      </c>
      <c r="F164" s="386"/>
      <c r="G164" s="596">
        <v>400</v>
      </c>
      <c r="H164" s="596">
        <v>2017</v>
      </c>
      <c r="I164" s="597">
        <v>2020</v>
      </c>
      <c r="J164" s="53">
        <f>K164+L164+M164+SUM(R164:AA164)</f>
        <v>43500</v>
      </c>
      <c r="K164" s="598">
        <v>0</v>
      </c>
      <c r="L164" s="599">
        <v>0</v>
      </c>
      <c r="M164" s="54">
        <f t="shared" si="41"/>
        <v>500</v>
      </c>
      <c r="N164" s="341">
        <v>500</v>
      </c>
      <c r="O164" s="342">
        <v>0</v>
      </c>
      <c r="P164" s="345">
        <v>0</v>
      </c>
      <c r="Q164" s="1173">
        <v>0</v>
      </c>
      <c r="R164" s="344">
        <v>3000</v>
      </c>
      <c r="S164" s="345">
        <v>0</v>
      </c>
      <c r="T164" s="600">
        <v>0</v>
      </c>
      <c r="U164" s="346">
        <v>40000</v>
      </c>
      <c r="V164" s="345">
        <v>0</v>
      </c>
      <c r="W164" s="600">
        <v>0</v>
      </c>
      <c r="X164" s="601">
        <v>0</v>
      </c>
      <c r="Y164" s="345">
        <v>0</v>
      </c>
      <c r="Z164" s="343">
        <v>0</v>
      </c>
      <c r="AA164" s="347">
        <v>0</v>
      </c>
      <c r="AB164"/>
      <c r="AC164"/>
      <c r="AD164"/>
      <c r="AE164"/>
      <c r="AF164"/>
      <c r="AG164"/>
      <c r="AH164"/>
      <c r="AI164"/>
      <c r="AJ164" s="291"/>
      <c r="AK164" s="291"/>
      <c r="AL164" s="291"/>
      <c r="AM164" s="291"/>
      <c r="AN164" s="291"/>
      <c r="AO164" s="291"/>
      <c r="AP164" s="291"/>
      <c r="AQ164" s="291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/>
      <c r="CG164" s="58"/>
      <c r="CH164" s="58"/>
      <c r="CI164" s="58"/>
      <c r="CJ164" s="58"/>
      <c r="CK164" s="58"/>
      <c r="CL164" s="58"/>
      <c r="CM164" s="58"/>
      <c r="CN164" s="58"/>
      <c r="CO164" s="58"/>
      <c r="CP164" s="58"/>
      <c r="CQ164" s="58"/>
      <c r="CR164" s="58"/>
      <c r="CS164" s="58"/>
      <c r="CT164" s="58"/>
      <c r="CU164" s="58"/>
      <c r="CV164" s="58"/>
      <c r="CW164" s="58"/>
      <c r="CX164" s="58"/>
      <c r="CY164" s="58"/>
      <c r="CZ164" s="58"/>
      <c r="DA164" s="58"/>
      <c r="DB164" s="58"/>
      <c r="DC164" s="58"/>
      <c r="DD164" s="58"/>
      <c r="DE164" s="58"/>
      <c r="DF164" s="58"/>
      <c r="DG164" s="58"/>
      <c r="DH164" s="58"/>
      <c r="DI164" s="58"/>
      <c r="DJ164" s="58"/>
      <c r="DK164" s="58"/>
      <c r="DL164" s="58"/>
      <c r="DM164" s="58"/>
      <c r="DN164" s="58"/>
      <c r="DO164" s="58"/>
      <c r="DP164" s="58"/>
      <c r="DQ164" s="58"/>
    </row>
    <row r="165" spans="1:121" s="56" customFormat="1" ht="31.5" customHeight="1" x14ac:dyDescent="0.25">
      <c r="A165" s="52">
        <v>230</v>
      </c>
      <c r="B165" s="77">
        <v>2219</v>
      </c>
      <c r="C165" s="44">
        <v>6121</v>
      </c>
      <c r="D165" s="1149">
        <v>3218</v>
      </c>
      <c r="E165" s="1150" t="s">
        <v>457</v>
      </c>
      <c r="F165" s="629" t="s">
        <v>69</v>
      </c>
      <c r="G165" s="630">
        <v>400</v>
      </c>
      <c r="H165" s="630">
        <v>2016</v>
      </c>
      <c r="I165" s="631">
        <v>2018</v>
      </c>
      <c r="J165" s="347">
        <f>K165+L165+M165+SUM(R165:AA165)</f>
        <v>31036</v>
      </c>
      <c r="K165" s="632">
        <v>0</v>
      </c>
      <c r="L165" s="92">
        <v>328</v>
      </c>
      <c r="M165" s="54">
        <f t="shared" si="41"/>
        <v>10708</v>
      </c>
      <c r="N165" s="341">
        <v>708</v>
      </c>
      <c r="O165" s="342">
        <v>0</v>
      </c>
      <c r="P165" s="633">
        <v>0</v>
      </c>
      <c r="Q165" s="1174">
        <v>10000</v>
      </c>
      <c r="R165" s="634">
        <v>20000</v>
      </c>
      <c r="S165" s="635">
        <v>0</v>
      </c>
      <c r="T165" s="636">
        <v>0</v>
      </c>
      <c r="U165" s="637">
        <v>0</v>
      </c>
      <c r="V165" s="635">
        <v>0</v>
      </c>
      <c r="W165" s="638">
        <v>0</v>
      </c>
      <c r="X165" s="639">
        <v>0</v>
      </c>
      <c r="Y165" s="633">
        <v>0</v>
      </c>
      <c r="Z165" s="638">
        <v>0</v>
      </c>
      <c r="AA165" s="640">
        <v>0</v>
      </c>
      <c r="AB165"/>
      <c r="AC165"/>
      <c r="AD165"/>
      <c r="AE165"/>
      <c r="AF165"/>
      <c r="AG165"/>
      <c r="AH165"/>
      <c r="AI165"/>
      <c r="AJ165" s="291"/>
      <c r="AK165" s="291"/>
      <c r="AL165" s="291"/>
      <c r="AM165" s="291"/>
      <c r="AN165" s="291"/>
      <c r="AO165" s="291"/>
      <c r="AP165" s="291"/>
      <c r="AQ165" s="291"/>
      <c r="AR165" s="278"/>
      <c r="AS165" s="278"/>
      <c r="AT165" s="278"/>
      <c r="AU165" s="278"/>
      <c r="AV165" s="278"/>
      <c r="AW165" s="278"/>
      <c r="AX165" s="278"/>
      <c r="AY165" s="278"/>
      <c r="AZ165" s="278"/>
      <c r="BA165" s="278"/>
      <c r="BB165" s="278"/>
      <c r="BC165" s="278"/>
      <c r="BD165" s="278"/>
      <c r="BE165" s="278"/>
      <c r="BF165" s="278"/>
      <c r="BG165" s="278"/>
      <c r="BH165" s="278"/>
      <c r="BI165" s="278"/>
      <c r="BJ165" s="278"/>
      <c r="BK165" s="278"/>
      <c r="BL165" s="278"/>
      <c r="BM165" s="278"/>
      <c r="BN165" s="278"/>
      <c r="BO165" s="278"/>
      <c r="BP165" s="278"/>
      <c r="BQ165" s="278"/>
      <c r="BR165" s="278"/>
      <c r="BS165" s="278"/>
      <c r="BT165" s="278"/>
      <c r="BU165" s="278"/>
      <c r="BV165" s="278"/>
      <c r="BW165" s="278"/>
      <c r="BX165" s="278"/>
      <c r="BY165" s="278"/>
      <c r="BZ165" s="278"/>
      <c r="CA165" s="278"/>
      <c r="CB165" s="278"/>
      <c r="CC165" s="278"/>
      <c r="CD165" s="278"/>
      <c r="CE165" s="278"/>
      <c r="CF165" s="278"/>
      <c r="CG165" s="278"/>
      <c r="CH165" s="278"/>
      <c r="CI165" s="278"/>
      <c r="CJ165" s="278"/>
      <c r="CK165" s="278"/>
      <c r="CL165" s="278"/>
      <c r="CM165" s="278"/>
      <c r="CN165" s="278"/>
      <c r="CO165" s="278"/>
      <c r="CP165" s="278"/>
      <c r="CQ165" s="278"/>
      <c r="CR165" s="278"/>
      <c r="CS165" s="278"/>
      <c r="CT165" s="278"/>
      <c r="CU165" s="278"/>
      <c r="CV165" s="278"/>
      <c r="CW165" s="278"/>
      <c r="CX165" s="278"/>
      <c r="CY165" s="278"/>
      <c r="CZ165" s="278"/>
      <c r="DA165" s="278"/>
      <c r="DB165" s="278"/>
      <c r="DC165" s="278"/>
      <c r="DD165" s="278"/>
      <c r="DE165" s="278"/>
      <c r="DF165" s="278"/>
      <c r="DG165" s="278"/>
      <c r="DH165" s="278"/>
      <c r="DI165" s="278"/>
      <c r="DJ165" s="278"/>
      <c r="DK165" s="278"/>
      <c r="DL165" s="278"/>
      <c r="DM165" s="278"/>
      <c r="DN165" s="278"/>
      <c r="DO165" s="278"/>
      <c r="DP165" s="278"/>
      <c r="DQ165" s="278"/>
    </row>
    <row r="166" spans="1:121" s="52" customFormat="1" ht="43.5" customHeight="1" x14ac:dyDescent="0.25">
      <c r="A166" s="52">
        <v>230</v>
      </c>
      <c r="B166" s="65">
        <v>2219</v>
      </c>
      <c r="C166" s="44">
        <v>6121</v>
      </c>
      <c r="D166" s="1141">
        <v>3220</v>
      </c>
      <c r="E166" s="392" t="s">
        <v>458</v>
      </c>
      <c r="F166" s="168" t="s">
        <v>28</v>
      </c>
      <c r="G166" s="370">
        <v>400</v>
      </c>
      <c r="H166" s="370">
        <v>2017</v>
      </c>
      <c r="I166" s="383">
        <v>2022</v>
      </c>
      <c r="J166" s="45">
        <f t="shared" si="40"/>
        <v>17597</v>
      </c>
      <c r="K166" s="372">
        <v>0</v>
      </c>
      <c r="L166" s="384">
        <v>253</v>
      </c>
      <c r="M166" s="310">
        <f t="shared" si="41"/>
        <v>947</v>
      </c>
      <c r="N166" s="46">
        <v>347</v>
      </c>
      <c r="O166" s="47">
        <v>0</v>
      </c>
      <c r="P166" s="362">
        <v>0</v>
      </c>
      <c r="Q166" s="1172">
        <v>600</v>
      </c>
      <c r="R166" s="312">
        <v>0</v>
      </c>
      <c r="S166" s="313">
        <v>5468</v>
      </c>
      <c r="T166" s="314">
        <v>0</v>
      </c>
      <c r="U166" s="315">
        <v>0</v>
      </c>
      <c r="V166" s="313">
        <v>5468</v>
      </c>
      <c r="W166" s="314">
        <v>0</v>
      </c>
      <c r="X166" s="315">
        <v>0</v>
      </c>
      <c r="Y166" s="313">
        <v>5461</v>
      </c>
      <c r="Z166" s="314">
        <v>0</v>
      </c>
      <c r="AA166" s="322">
        <v>0</v>
      </c>
      <c r="AB166" s="73"/>
      <c r="AC166" s="74"/>
      <c r="AD166" s="73"/>
      <c r="AE166" s="73"/>
      <c r="AF166" s="73"/>
      <c r="AG166"/>
      <c r="AH166"/>
      <c r="AI166"/>
      <c r="AJ166" s="291"/>
      <c r="AK166" s="291"/>
      <c r="AL166" s="291"/>
      <c r="AM166" s="291"/>
      <c r="AN166" s="291"/>
      <c r="AO166" s="291"/>
      <c r="AP166" s="291"/>
      <c r="AQ166" s="291"/>
      <c r="AR166" s="291"/>
      <c r="AS166" s="291"/>
      <c r="AT166" s="291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  <c r="CG166" s="58"/>
      <c r="CH166" s="58"/>
      <c r="CI166" s="58"/>
      <c r="CJ166" s="58"/>
      <c r="CK166" s="58"/>
      <c r="CL166" s="58"/>
      <c r="CM166" s="58"/>
      <c r="CN166" s="58"/>
      <c r="CO166" s="58"/>
      <c r="CP166" s="58"/>
      <c r="CQ166" s="58"/>
      <c r="CR166" s="58"/>
      <c r="CS166" s="58"/>
      <c r="CT166" s="58"/>
      <c r="CU166" s="58"/>
      <c r="CV166" s="58"/>
      <c r="CW166" s="58"/>
      <c r="CX166" s="58"/>
      <c r="CY166" s="58"/>
      <c r="CZ166" s="58"/>
      <c r="DA166" s="58"/>
      <c r="DB166" s="58"/>
      <c r="DC166" s="58"/>
      <c r="DD166" s="58"/>
      <c r="DE166" s="58"/>
      <c r="DF166" s="58"/>
      <c r="DG166" s="58"/>
      <c r="DH166" s="58"/>
      <c r="DI166" s="58"/>
      <c r="DJ166" s="58"/>
      <c r="DK166" s="58"/>
      <c r="DL166" s="58"/>
      <c r="DM166" s="58"/>
      <c r="DN166" s="58"/>
      <c r="DO166" s="58"/>
      <c r="DP166" s="58"/>
      <c r="DQ166" s="58"/>
    </row>
    <row r="167" spans="1:121" s="52" customFormat="1" ht="44.25" customHeight="1" x14ac:dyDescent="0.25">
      <c r="A167" s="52">
        <v>230</v>
      </c>
      <c r="B167" s="65">
        <v>2219</v>
      </c>
      <c r="C167" s="44">
        <v>6121</v>
      </c>
      <c r="D167" s="1124">
        <v>3223</v>
      </c>
      <c r="E167" s="1125" t="s">
        <v>459</v>
      </c>
      <c r="F167" s="360"/>
      <c r="G167" s="305">
        <v>400</v>
      </c>
      <c r="H167" s="305">
        <v>2017</v>
      </c>
      <c r="I167" s="361">
        <v>2019</v>
      </c>
      <c r="J167" s="45">
        <f t="shared" si="40"/>
        <v>9400</v>
      </c>
      <c r="K167" s="308">
        <v>0</v>
      </c>
      <c r="L167" s="309">
        <v>237</v>
      </c>
      <c r="M167" s="310">
        <f t="shared" si="41"/>
        <v>363</v>
      </c>
      <c r="N167" s="46">
        <v>363</v>
      </c>
      <c r="O167" s="47">
        <v>0</v>
      </c>
      <c r="P167" s="362">
        <v>0</v>
      </c>
      <c r="Q167" s="1083">
        <v>0</v>
      </c>
      <c r="R167" s="312">
        <v>8800</v>
      </c>
      <c r="S167" s="313">
        <v>0</v>
      </c>
      <c r="T167" s="314">
        <v>0</v>
      </c>
      <c r="U167" s="315">
        <v>0</v>
      </c>
      <c r="V167" s="313">
        <v>0</v>
      </c>
      <c r="W167" s="314">
        <v>0</v>
      </c>
      <c r="X167" s="315">
        <v>0</v>
      </c>
      <c r="Y167" s="313">
        <v>0</v>
      </c>
      <c r="Z167" s="314">
        <v>0</v>
      </c>
      <c r="AA167" s="322">
        <v>0</v>
      </c>
      <c r="AB167" s="73"/>
      <c r="AC167" s="74"/>
      <c r="AD167" s="73"/>
      <c r="AE167" s="73"/>
      <c r="AF167" s="73"/>
      <c r="AG167"/>
      <c r="AH167"/>
      <c r="AI167"/>
      <c r="AJ167" s="291"/>
      <c r="AK167" s="291"/>
      <c r="AL167" s="291"/>
      <c r="AM167" s="291"/>
      <c r="AN167" s="291"/>
      <c r="AO167" s="291"/>
      <c r="AP167" s="291"/>
      <c r="AQ167" s="291"/>
      <c r="AR167" s="291"/>
      <c r="AS167" s="291"/>
      <c r="AT167" s="291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58"/>
      <c r="CC167" s="58"/>
      <c r="CD167" s="58"/>
      <c r="CE167" s="58"/>
      <c r="CF167" s="58"/>
      <c r="CG167" s="58"/>
      <c r="CH167" s="58"/>
      <c r="CI167" s="58"/>
      <c r="CJ167" s="58"/>
      <c r="CK167" s="58"/>
      <c r="CL167" s="58"/>
      <c r="CM167" s="58"/>
      <c r="CN167" s="58"/>
      <c r="CO167" s="58"/>
      <c r="CP167" s="58"/>
      <c r="CQ167" s="58"/>
      <c r="CR167" s="58"/>
      <c r="CS167" s="58"/>
      <c r="CT167" s="58"/>
      <c r="CU167" s="58"/>
      <c r="CV167" s="58"/>
      <c r="CW167" s="58"/>
      <c r="CX167" s="58"/>
      <c r="CY167" s="58"/>
      <c r="CZ167" s="58"/>
      <c r="DA167" s="58"/>
      <c r="DB167" s="58"/>
      <c r="DC167" s="58"/>
      <c r="DD167" s="58"/>
      <c r="DE167" s="58"/>
      <c r="DF167" s="58"/>
      <c r="DG167" s="58"/>
      <c r="DH167" s="58"/>
      <c r="DI167" s="58"/>
      <c r="DJ167" s="58"/>
      <c r="DK167" s="58"/>
      <c r="DL167" s="58"/>
      <c r="DM167" s="58"/>
      <c r="DN167" s="58"/>
      <c r="DO167" s="58"/>
      <c r="DP167" s="58"/>
      <c r="DQ167" s="58"/>
    </row>
    <row r="168" spans="1:121" s="56" customFormat="1" ht="31.5" customHeight="1" x14ac:dyDescent="0.25">
      <c r="A168" s="52">
        <v>230</v>
      </c>
      <c r="B168" s="65">
        <v>2219</v>
      </c>
      <c r="C168" s="44">
        <v>6121</v>
      </c>
      <c r="D168" s="1124">
        <v>3224</v>
      </c>
      <c r="E168" s="1125" t="s">
        <v>460</v>
      </c>
      <c r="F168" s="367" t="s">
        <v>28</v>
      </c>
      <c r="G168" s="336">
        <v>400</v>
      </c>
      <c r="H168" s="336">
        <v>2017</v>
      </c>
      <c r="I168" s="368">
        <v>2018</v>
      </c>
      <c r="J168" s="53">
        <f t="shared" si="40"/>
        <v>600</v>
      </c>
      <c r="K168" s="339">
        <v>0</v>
      </c>
      <c r="L168" s="340">
        <v>0</v>
      </c>
      <c r="M168" s="54">
        <f t="shared" si="41"/>
        <v>600</v>
      </c>
      <c r="N168" s="341">
        <v>0</v>
      </c>
      <c r="O168" s="342">
        <v>600</v>
      </c>
      <c r="P168" s="369">
        <v>0</v>
      </c>
      <c r="Q168" s="1084">
        <v>0</v>
      </c>
      <c r="R168" s="344">
        <v>0</v>
      </c>
      <c r="S168" s="345">
        <v>0</v>
      </c>
      <c r="T168" s="343">
        <v>0</v>
      </c>
      <c r="U168" s="346">
        <v>0</v>
      </c>
      <c r="V168" s="345">
        <v>0</v>
      </c>
      <c r="W168" s="343">
        <v>0</v>
      </c>
      <c r="X168" s="346">
        <v>0</v>
      </c>
      <c r="Y168" s="345">
        <v>0</v>
      </c>
      <c r="Z168" s="343">
        <v>0</v>
      </c>
      <c r="AA168" s="347">
        <v>0</v>
      </c>
      <c r="AB168"/>
      <c r="AC168"/>
      <c r="AD168"/>
      <c r="AE168"/>
      <c r="AF168"/>
      <c r="AG168"/>
      <c r="AH168"/>
      <c r="AI168"/>
      <c r="AJ168" s="291"/>
      <c r="AK168" s="291"/>
      <c r="AL168" s="291"/>
      <c r="AM168" s="291"/>
      <c r="AN168" s="291"/>
      <c r="AO168" s="291"/>
      <c r="AP168" s="291"/>
      <c r="AQ168" s="291"/>
      <c r="AR168" s="278"/>
      <c r="AS168" s="278"/>
      <c r="AT168" s="278"/>
      <c r="AU168" s="278"/>
      <c r="AV168" s="278"/>
      <c r="AW168" s="278"/>
      <c r="AX168" s="278"/>
      <c r="AY168" s="278"/>
      <c r="AZ168" s="278"/>
      <c r="BA168" s="278"/>
      <c r="BB168" s="278"/>
      <c r="BC168" s="278"/>
      <c r="BD168" s="278"/>
      <c r="BE168" s="278"/>
      <c r="BF168" s="278"/>
      <c r="BG168" s="278"/>
      <c r="BH168" s="278"/>
      <c r="BI168" s="278"/>
      <c r="BJ168" s="278"/>
      <c r="BK168" s="278"/>
      <c r="BL168" s="278"/>
      <c r="BM168" s="278"/>
      <c r="BN168" s="278"/>
      <c r="BO168" s="278"/>
      <c r="BP168" s="278"/>
      <c r="BQ168" s="278"/>
      <c r="BR168" s="278"/>
      <c r="BS168" s="278"/>
      <c r="BT168" s="278"/>
      <c r="BU168" s="278"/>
      <c r="BV168" s="278"/>
      <c r="BW168" s="278"/>
      <c r="BX168" s="278"/>
      <c r="BY168" s="278"/>
      <c r="BZ168" s="278"/>
      <c r="CA168" s="278"/>
      <c r="CB168" s="278"/>
      <c r="CC168" s="278"/>
      <c r="CD168" s="278"/>
      <c r="CE168" s="278"/>
      <c r="CF168" s="278"/>
      <c r="CG168" s="278"/>
      <c r="CH168" s="278"/>
      <c r="CI168" s="278"/>
      <c r="CJ168" s="278"/>
      <c r="CK168" s="278"/>
      <c r="CL168" s="278"/>
      <c r="CM168" s="278"/>
      <c r="CN168" s="278"/>
      <c r="CO168" s="278"/>
      <c r="CP168" s="278"/>
      <c r="CQ168" s="278"/>
      <c r="CR168" s="278"/>
      <c r="CS168" s="278"/>
      <c r="CT168" s="278"/>
      <c r="CU168" s="278"/>
      <c r="CV168" s="278"/>
      <c r="CW168" s="278"/>
      <c r="CX168" s="278"/>
      <c r="CY168" s="278"/>
      <c r="CZ168" s="278"/>
      <c r="DA168" s="278"/>
      <c r="DB168" s="278"/>
      <c r="DC168" s="278"/>
      <c r="DD168" s="278"/>
      <c r="DE168" s="278"/>
      <c r="DF168" s="278"/>
      <c r="DG168" s="278"/>
      <c r="DH168" s="278"/>
      <c r="DI168" s="278"/>
      <c r="DJ168" s="278"/>
      <c r="DK168" s="278"/>
      <c r="DL168" s="278"/>
      <c r="DM168" s="278"/>
      <c r="DN168" s="278"/>
      <c r="DO168" s="278"/>
      <c r="DP168" s="278"/>
      <c r="DQ168" s="278"/>
    </row>
    <row r="169" spans="1:121" s="56" customFormat="1" ht="31.5" customHeight="1" x14ac:dyDescent="0.25">
      <c r="A169" s="52">
        <v>230</v>
      </c>
      <c r="B169" s="77">
        <v>2219</v>
      </c>
      <c r="C169" s="44">
        <v>6121</v>
      </c>
      <c r="D169" s="1124">
        <v>3226</v>
      </c>
      <c r="E169" s="1125" t="s">
        <v>461</v>
      </c>
      <c r="F169" s="629" t="s">
        <v>28</v>
      </c>
      <c r="G169" s="630">
        <v>400</v>
      </c>
      <c r="H169" s="630">
        <v>2017</v>
      </c>
      <c r="I169" s="631">
        <v>2020</v>
      </c>
      <c r="J169" s="347">
        <f t="shared" si="40"/>
        <v>39400</v>
      </c>
      <c r="K169" s="632">
        <v>0</v>
      </c>
      <c r="L169" s="92">
        <v>100</v>
      </c>
      <c r="M169" s="54">
        <f t="shared" si="41"/>
        <v>2900</v>
      </c>
      <c r="N169" s="341">
        <v>400</v>
      </c>
      <c r="O169" s="342">
        <v>2500</v>
      </c>
      <c r="P169" s="633">
        <v>0</v>
      </c>
      <c r="Q169" s="1086">
        <v>0</v>
      </c>
      <c r="R169" s="634">
        <v>10000</v>
      </c>
      <c r="S169" s="635">
        <v>0</v>
      </c>
      <c r="T169" s="636">
        <v>0</v>
      </c>
      <c r="U169" s="637">
        <v>26400</v>
      </c>
      <c r="V169" s="635">
        <v>0</v>
      </c>
      <c r="W169" s="638">
        <v>0</v>
      </c>
      <c r="X169" s="639">
        <v>0</v>
      </c>
      <c r="Y169" s="633">
        <v>0</v>
      </c>
      <c r="Z169" s="638">
        <v>0</v>
      </c>
      <c r="AA169" s="640">
        <v>0</v>
      </c>
      <c r="AB169"/>
      <c r="AC169"/>
      <c r="AD169"/>
      <c r="AE169"/>
      <c r="AF169"/>
      <c r="AG169"/>
      <c r="AH169"/>
      <c r="AI169"/>
      <c r="AJ169" s="291"/>
      <c r="AK169" s="291"/>
      <c r="AL169" s="291"/>
      <c r="AM169" s="291"/>
      <c r="AN169" s="291"/>
      <c r="AO169" s="291"/>
      <c r="AP169" s="291"/>
      <c r="AQ169" s="291"/>
      <c r="AR169" s="278"/>
      <c r="AS169" s="278"/>
      <c r="AT169" s="278"/>
      <c r="AU169" s="278"/>
      <c r="AV169" s="278"/>
      <c r="AW169" s="278"/>
      <c r="AX169" s="278"/>
      <c r="AY169" s="278"/>
      <c r="AZ169" s="278"/>
      <c r="BA169" s="278"/>
      <c r="BB169" s="278"/>
      <c r="BC169" s="278"/>
      <c r="BD169" s="278"/>
      <c r="BE169" s="278"/>
      <c r="BF169" s="278"/>
      <c r="BG169" s="278"/>
      <c r="BH169" s="278"/>
      <c r="BI169" s="278"/>
      <c r="BJ169" s="278"/>
      <c r="BK169" s="278"/>
      <c r="BL169" s="278"/>
      <c r="BM169" s="278"/>
      <c r="BN169" s="278"/>
      <c r="BO169" s="278"/>
      <c r="BP169" s="278"/>
      <c r="BQ169" s="278"/>
      <c r="BR169" s="278"/>
      <c r="BS169" s="278"/>
      <c r="BT169" s="278"/>
      <c r="BU169" s="278"/>
      <c r="BV169" s="278"/>
      <c r="BW169" s="278"/>
      <c r="BX169" s="278"/>
      <c r="BY169" s="278"/>
      <c r="BZ169" s="278"/>
      <c r="CA169" s="278"/>
      <c r="CB169" s="278"/>
      <c r="CC169" s="278"/>
      <c r="CD169" s="278"/>
      <c r="CE169" s="278"/>
      <c r="CF169" s="278"/>
      <c r="CG169" s="278"/>
      <c r="CH169" s="278"/>
      <c r="CI169" s="278"/>
      <c r="CJ169" s="278"/>
      <c r="CK169" s="278"/>
      <c r="CL169" s="278"/>
      <c r="CM169" s="278"/>
      <c r="CN169" s="278"/>
      <c r="CO169" s="278"/>
      <c r="CP169" s="278"/>
      <c r="CQ169" s="278"/>
      <c r="CR169" s="278"/>
      <c r="CS169" s="278"/>
      <c r="CT169" s="278"/>
      <c r="CU169" s="278"/>
      <c r="CV169" s="278"/>
      <c r="CW169" s="278"/>
      <c r="CX169" s="278"/>
      <c r="CY169" s="278"/>
      <c r="CZ169" s="278"/>
      <c r="DA169" s="278"/>
      <c r="DB169" s="278"/>
      <c r="DC169" s="278"/>
      <c r="DD169" s="278"/>
      <c r="DE169" s="278"/>
      <c r="DF169" s="278"/>
      <c r="DG169" s="278"/>
      <c r="DH169" s="278"/>
      <c r="DI169" s="278"/>
      <c r="DJ169" s="278"/>
      <c r="DK169" s="278"/>
      <c r="DL169" s="278"/>
      <c r="DM169" s="278"/>
      <c r="DN169" s="278"/>
      <c r="DO169" s="278"/>
      <c r="DP169" s="278"/>
      <c r="DQ169" s="278"/>
    </row>
    <row r="170" spans="1:121" s="56" customFormat="1" ht="31.5" customHeight="1" x14ac:dyDescent="0.25">
      <c r="A170" s="56">
        <v>230</v>
      </c>
      <c r="B170" s="79">
        <v>2219</v>
      </c>
      <c r="C170" s="55">
        <v>6121</v>
      </c>
      <c r="D170" s="1124">
        <v>3227</v>
      </c>
      <c r="E170" s="1125" t="s">
        <v>462</v>
      </c>
      <c r="F170" s="279" t="s">
        <v>59</v>
      </c>
      <c r="G170" s="280">
        <v>400</v>
      </c>
      <c r="H170" s="280">
        <v>2017</v>
      </c>
      <c r="I170" s="281">
        <v>2021</v>
      </c>
      <c r="J170" s="45">
        <f>K170+L170+M170+SUM(R170:AA170)</f>
        <v>15000</v>
      </c>
      <c r="K170" s="324">
        <v>0</v>
      </c>
      <c r="L170" s="328">
        <v>0</v>
      </c>
      <c r="M170" s="310">
        <f>N170+O170+P170+Q170</f>
        <v>1000</v>
      </c>
      <c r="N170" s="284">
        <v>0</v>
      </c>
      <c r="O170" s="285">
        <v>1000</v>
      </c>
      <c r="P170" s="326">
        <v>0</v>
      </c>
      <c r="Q170" s="328">
        <v>0</v>
      </c>
      <c r="R170" s="287">
        <v>1000</v>
      </c>
      <c r="S170" s="326">
        <v>0</v>
      </c>
      <c r="T170" s="327">
        <v>0</v>
      </c>
      <c r="U170" s="289">
        <v>6000</v>
      </c>
      <c r="V170" s="326">
        <v>0</v>
      </c>
      <c r="W170" s="328">
        <v>0</v>
      </c>
      <c r="X170" s="287">
        <v>7000</v>
      </c>
      <c r="Y170" s="326">
        <v>0</v>
      </c>
      <c r="Z170" s="327">
        <v>0</v>
      </c>
      <c r="AA170" s="393">
        <v>0</v>
      </c>
      <c r="AB170"/>
      <c r="AC170"/>
      <c r="AD170"/>
      <c r="AE170"/>
      <c r="AF170"/>
      <c r="AG170"/>
      <c r="AH170"/>
      <c r="AI170"/>
      <c r="AJ170" s="291"/>
      <c r="AK170" s="291"/>
      <c r="AL170" s="291"/>
      <c r="AM170" s="291"/>
      <c r="AN170" s="291"/>
      <c r="AO170" s="291"/>
      <c r="AP170" s="291"/>
      <c r="AQ170" s="291"/>
      <c r="AR170" s="278"/>
      <c r="AS170" s="278"/>
      <c r="AT170" s="278"/>
      <c r="AU170" s="278"/>
      <c r="AV170" s="278"/>
      <c r="AW170" s="278"/>
      <c r="AX170" s="278"/>
      <c r="AY170" s="278"/>
      <c r="AZ170" s="278"/>
      <c r="BA170" s="278"/>
      <c r="BB170" s="278"/>
      <c r="BC170" s="278"/>
      <c r="BD170" s="278"/>
      <c r="BE170" s="278"/>
      <c r="BF170" s="278"/>
      <c r="BG170" s="278"/>
      <c r="BH170" s="278"/>
      <c r="BI170" s="278"/>
      <c r="BJ170" s="278"/>
      <c r="BK170" s="278"/>
      <c r="BL170" s="278"/>
      <c r="BM170" s="278"/>
      <c r="BN170" s="278"/>
      <c r="BO170" s="278"/>
      <c r="BP170" s="278"/>
      <c r="BQ170" s="278"/>
      <c r="BR170" s="278"/>
      <c r="BS170" s="278"/>
      <c r="BT170" s="278"/>
      <c r="BU170" s="278"/>
      <c r="BV170" s="278"/>
      <c r="BW170" s="278"/>
      <c r="BX170" s="278"/>
      <c r="BY170" s="278"/>
      <c r="BZ170" s="278"/>
      <c r="CA170" s="278"/>
      <c r="CB170" s="278"/>
      <c r="CC170" s="278"/>
      <c r="CD170" s="278"/>
      <c r="CE170" s="278"/>
      <c r="CF170" s="278"/>
      <c r="CG170" s="278"/>
      <c r="CH170" s="278"/>
      <c r="CI170" s="278"/>
      <c r="CJ170" s="278"/>
      <c r="CK170" s="278"/>
      <c r="CL170" s="278"/>
      <c r="CM170" s="278"/>
      <c r="CN170" s="278"/>
      <c r="CO170" s="278"/>
      <c r="CP170" s="278"/>
      <c r="CQ170" s="278"/>
      <c r="CR170" s="278"/>
      <c r="CS170" s="278"/>
      <c r="CT170" s="278"/>
      <c r="CU170" s="278"/>
      <c r="CV170" s="278"/>
      <c r="CW170" s="278"/>
      <c r="CX170" s="278"/>
      <c r="CY170" s="278"/>
      <c r="CZ170" s="278"/>
      <c r="DA170" s="278"/>
      <c r="DB170" s="278"/>
      <c r="DC170" s="278"/>
      <c r="DD170" s="278"/>
      <c r="DE170" s="278"/>
      <c r="DF170" s="278"/>
      <c r="DG170" s="278"/>
      <c r="DH170" s="278"/>
      <c r="DI170" s="278"/>
      <c r="DJ170" s="278"/>
      <c r="DK170" s="278"/>
      <c r="DL170" s="278"/>
      <c r="DM170" s="278"/>
      <c r="DN170" s="278"/>
      <c r="DO170" s="278"/>
      <c r="DP170" s="278"/>
      <c r="DQ170" s="278"/>
    </row>
    <row r="171" spans="1:121" s="56" customFormat="1" ht="45" customHeight="1" x14ac:dyDescent="0.25">
      <c r="A171" s="56">
        <v>230</v>
      </c>
      <c r="B171" s="79">
        <v>2219</v>
      </c>
      <c r="C171" s="55">
        <v>6121</v>
      </c>
      <c r="D171" s="1124">
        <v>3228</v>
      </c>
      <c r="E171" s="1125" t="s">
        <v>463</v>
      </c>
      <c r="F171" s="386" t="s">
        <v>30</v>
      </c>
      <c r="G171" s="387">
        <v>400</v>
      </c>
      <c r="H171" s="387">
        <v>2017</v>
      </c>
      <c r="I171" s="388">
        <v>2020</v>
      </c>
      <c r="J171" s="53">
        <f t="shared" si="40"/>
        <v>41200</v>
      </c>
      <c r="K171" s="389">
        <v>0</v>
      </c>
      <c r="L171" s="88">
        <v>0</v>
      </c>
      <c r="M171" s="54">
        <f t="shared" si="41"/>
        <v>1400</v>
      </c>
      <c r="N171" s="89">
        <v>200</v>
      </c>
      <c r="O171" s="390">
        <v>1200</v>
      </c>
      <c r="P171" s="90">
        <v>0</v>
      </c>
      <c r="Q171" s="88">
        <v>0</v>
      </c>
      <c r="R171" s="91">
        <v>10600</v>
      </c>
      <c r="S171" s="90">
        <v>0</v>
      </c>
      <c r="T171" s="92">
        <v>0</v>
      </c>
      <c r="U171" s="93">
        <v>29200</v>
      </c>
      <c r="V171" s="90">
        <v>0</v>
      </c>
      <c r="W171" s="88">
        <v>0</v>
      </c>
      <c r="X171" s="91">
        <v>0</v>
      </c>
      <c r="Y171" s="90">
        <v>0</v>
      </c>
      <c r="Z171" s="92">
        <v>0</v>
      </c>
      <c r="AA171" s="391">
        <v>0</v>
      </c>
      <c r="AB171" s="394"/>
      <c r="AC171" s="394"/>
      <c r="AD171" s="394"/>
      <c r="AE171" s="394"/>
      <c r="AF171"/>
      <c r="AG171"/>
      <c r="AH171"/>
      <c r="AI171"/>
      <c r="AJ171" s="291"/>
      <c r="AK171" s="291"/>
      <c r="AL171" s="291"/>
      <c r="AM171" s="291"/>
      <c r="AN171" s="291"/>
      <c r="AO171" s="291"/>
      <c r="AP171" s="291"/>
      <c r="AQ171" s="291"/>
      <c r="AR171" s="278"/>
      <c r="AS171" s="278"/>
      <c r="AT171" s="278"/>
      <c r="AU171" s="278"/>
      <c r="AV171" s="278"/>
      <c r="AW171" s="278"/>
      <c r="AX171" s="278"/>
      <c r="AY171" s="278"/>
      <c r="AZ171" s="278"/>
      <c r="BA171" s="278"/>
      <c r="BB171" s="278"/>
      <c r="BC171" s="278"/>
      <c r="BD171" s="278"/>
      <c r="BE171" s="278"/>
      <c r="BF171" s="278"/>
      <c r="BG171" s="278"/>
      <c r="BH171" s="278"/>
      <c r="BI171" s="278"/>
      <c r="BJ171" s="278"/>
      <c r="BK171" s="278"/>
      <c r="BL171" s="278"/>
      <c r="BM171" s="278"/>
      <c r="BN171" s="278"/>
      <c r="BO171" s="278"/>
      <c r="BP171" s="278"/>
      <c r="BQ171" s="278"/>
      <c r="BR171" s="278"/>
      <c r="BS171" s="278"/>
      <c r="BT171" s="278"/>
      <c r="BU171" s="278"/>
      <c r="BV171" s="278"/>
      <c r="BW171" s="278"/>
      <c r="BX171" s="278"/>
      <c r="BY171" s="278"/>
      <c r="BZ171" s="278"/>
      <c r="CA171" s="278"/>
      <c r="CB171" s="278"/>
      <c r="CC171" s="278"/>
      <c r="CD171" s="278"/>
      <c r="CE171" s="278"/>
      <c r="CF171" s="278"/>
      <c r="CG171" s="278"/>
      <c r="CH171" s="278"/>
      <c r="CI171" s="278"/>
      <c r="CJ171" s="278"/>
      <c r="CK171" s="278"/>
      <c r="CL171" s="278"/>
      <c r="CM171" s="278"/>
      <c r="CN171" s="278"/>
      <c r="CO171" s="278"/>
      <c r="CP171" s="278"/>
      <c r="CQ171" s="278"/>
      <c r="CR171" s="278"/>
      <c r="CS171" s="278"/>
      <c r="CT171" s="278"/>
      <c r="CU171" s="278"/>
      <c r="CV171" s="278"/>
      <c r="CW171" s="278"/>
      <c r="CX171" s="278"/>
      <c r="CY171" s="278"/>
      <c r="CZ171" s="278"/>
      <c r="DA171" s="278"/>
      <c r="DB171" s="278"/>
      <c r="DC171" s="278"/>
      <c r="DD171" s="278"/>
      <c r="DE171" s="278"/>
      <c r="DF171" s="278"/>
      <c r="DG171" s="278"/>
      <c r="DH171" s="278"/>
      <c r="DI171" s="278"/>
      <c r="DJ171" s="278"/>
      <c r="DK171" s="278"/>
      <c r="DL171" s="278"/>
      <c r="DM171" s="278"/>
      <c r="DN171" s="278"/>
      <c r="DO171" s="278"/>
      <c r="DP171" s="278"/>
      <c r="DQ171" s="278"/>
    </row>
    <row r="172" spans="1:121" s="56" customFormat="1" ht="30.75" customHeight="1" x14ac:dyDescent="0.25">
      <c r="A172" s="56">
        <v>230</v>
      </c>
      <c r="B172" s="79">
        <v>2219</v>
      </c>
      <c r="C172" s="55">
        <v>6121</v>
      </c>
      <c r="D172" s="1124">
        <v>3229</v>
      </c>
      <c r="E172" s="1125" t="s">
        <v>464</v>
      </c>
      <c r="F172" s="279" t="s">
        <v>30</v>
      </c>
      <c r="G172" s="280">
        <v>400</v>
      </c>
      <c r="H172" s="280">
        <v>2017</v>
      </c>
      <c r="I172" s="281">
        <v>2020</v>
      </c>
      <c r="J172" s="239">
        <f t="shared" si="40"/>
        <v>11500</v>
      </c>
      <c r="K172" s="400">
        <v>0</v>
      </c>
      <c r="L172" s="325">
        <v>100</v>
      </c>
      <c r="M172" s="310">
        <f t="shared" si="41"/>
        <v>600</v>
      </c>
      <c r="N172" s="284">
        <v>100</v>
      </c>
      <c r="O172" s="285">
        <v>500</v>
      </c>
      <c r="P172" s="401">
        <v>0</v>
      </c>
      <c r="Q172" s="325">
        <v>0</v>
      </c>
      <c r="R172" s="287">
        <v>5500</v>
      </c>
      <c r="S172" s="401">
        <v>0</v>
      </c>
      <c r="T172" s="402">
        <v>0</v>
      </c>
      <c r="U172" s="289">
        <v>5300</v>
      </c>
      <c r="V172" s="401">
        <v>0</v>
      </c>
      <c r="W172" s="325">
        <v>0</v>
      </c>
      <c r="X172" s="287">
        <v>0</v>
      </c>
      <c r="Y172" s="401">
        <v>0</v>
      </c>
      <c r="Z172" s="402">
        <v>0</v>
      </c>
      <c r="AA172" s="393">
        <v>0</v>
      </c>
      <c r="AB172" s="394"/>
      <c r="AC172" s="394"/>
      <c r="AD172" s="394"/>
      <c r="AE172" s="394"/>
      <c r="AF172"/>
      <c r="AG172"/>
      <c r="AH172"/>
      <c r="AI172"/>
      <c r="AJ172" s="291"/>
      <c r="AK172" s="291"/>
      <c r="AL172" s="291"/>
      <c r="AM172" s="291"/>
      <c r="AN172" s="291"/>
      <c r="AO172" s="291"/>
      <c r="AP172" s="291"/>
      <c r="AQ172" s="291"/>
      <c r="AR172" s="278"/>
      <c r="AS172" s="278"/>
      <c r="AT172" s="278"/>
      <c r="AU172" s="278"/>
      <c r="AV172" s="278"/>
      <c r="AW172" s="278"/>
      <c r="AX172" s="278"/>
      <c r="AY172" s="278"/>
      <c r="AZ172" s="278"/>
      <c r="BA172" s="278"/>
      <c r="BB172" s="278"/>
      <c r="BC172" s="278"/>
      <c r="BD172" s="278"/>
      <c r="BE172" s="278"/>
      <c r="BF172" s="278"/>
      <c r="BG172" s="278"/>
      <c r="BH172" s="278"/>
      <c r="BI172" s="278"/>
      <c r="BJ172" s="278"/>
      <c r="BK172" s="278"/>
      <c r="BL172" s="278"/>
      <c r="BM172" s="278"/>
      <c r="BN172" s="278"/>
      <c r="BO172" s="278"/>
      <c r="BP172" s="278"/>
      <c r="BQ172" s="278"/>
      <c r="BR172" s="278"/>
      <c r="BS172" s="278"/>
      <c r="BT172" s="278"/>
      <c r="BU172" s="278"/>
      <c r="BV172" s="278"/>
      <c r="BW172" s="278"/>
      <c r="BX172" s="278"/>
      <c r="BY172" s="278"/>
      <c r="BZ172" s="278"/>
      <c r="CA172" s="278"/>
      <c r="CB172" s="278"/>
      <c r="CC172" s="278"/>
      <c r="CD172" s="278"/>
      <c r="CE172" s="278"/>
      <c r="CF172" s="278"/>
      <c r="CG172" s="278"/>
      <c r="CH172" s="278"/>
      <c r="CI172" s="278"/>
      <c r="CJ172" s="278"/>
      <c r="CK172" s="278"/>
      <c r="CL172" s="278"/>
      <c r="CM172" s="278"/>
      <c r="CN172" s="278"/>
      <c r="CO172" s="278"/>
      <c r="CP172" s="278"/>
      <c r="CQ172" s="278"/>
      <c r="CR172" s="278"/>
      <c r="CS172" s="278"/>
      <c r="CT172" s="278"/>
      <c r="CU172" s="278"/>
      <c r="CV172" s="278"/>
      <c r="CW172" s="278"/>
      <c r="CX172" s="278"/>
      <c r="CY172" s="278"/>
      <c r="CZ172" s="278"/>
      <c r="DA172" s="278"/>
      <c r="DB172" s="278"/>
      <c r="DC172" s="278"/>
      <c r="DD172" s="278"/>
      <c r="DE172" s="278"/>
      <c r="DF172" s="278"/>
      <c r="DG172" s="278"/>
      <c r="DH172" s="278"/>
      <c r="DI172" s="278"/>
      <c r="DJ172" s="278"/>
      <c r="DK172" s="278"/>
      <c r="DL172" s="278"/>
      <c r="DM172" s="278"/>
      <c r="DN172" s="278"/>
      <c r="DO172" s="278"/>
      <c r="DP172" s="278"/>
      <c r="DQ172" s="278"/>
    </row>
    <row r="173" spans="1:121" s="56" customFormat="1" ht="30.75" customHeight="1" x14ac:dyDescent="0.25">
      <c r="A173" s="56">
        <v>230</v>
      </c>
      <c r="B173" s="79">
        <v>2219</v>
      </c>
      <c r="C173" s="55">
        <v>6121</v>
      </c>
      <c r="D173" s="1129">
        <v>3236</v>
      </c>
      <c r="E173" s="994" t="s">
        <v>465</v>
      </c>
      <c r="F173" s="424"/>
      <c r="G173" s="320">
        <v>400</v>
      </c>
      <c r="H173" s="320">
        <v>2017</v>
      </c>
      <c r="I173" s="425">
        <v>2020</v>
      </c>
      <c r="J173" s="426">
        <f t="shared" si="40"/>
        <v>5500</v>
      </c>
      <c r="K173" s="427">
        <v>0</v>
      </c>
      <c r="L173" s="397">
        <v>0</v>
      </c>
      <c r="M173" s="395">
        <f t="shared" si="41"/>
        <v>500</v>
      </c>
      <c r="N173" s="292">
        <v>0</v>
      </c>
      <c r="O173" s="293">
        <v>500</v>
      </c>
      <c r="P173" s="396">
        <v>0</v>
      </c>
      <c r="Q173" s="397">
        <v>0</v>
      </c>
      <c r="R173" s="294">
        <v>0</v>
      </c>
      <c r="S173" s="396">
        <v>0</v>
      </c>
      <c r="T173" s="398">
        <v>0</v>
      </c>
      <c r="U173" s="295">
        <v>5000</v>
      </c>
      <c r="V173" s="396">
        <v>0</v>
      </c>
      <c r="W173" s="397">
        <v>0</v>
      </c>
      <c r="X173" s="294">
        <v>0</v>
      </c>
      <c r="Y173" s="396">
        <v>0</v>
      </c>
      <c r="Z173" s="398">
        <v>0</v>
      </c>
      <c r="AA173" s="399">
        <v>0</v>
      </c>
      <c r="AB173"/>
      <c r="AC173"/>
      <c r="AD173"/>
      <c r="AE173"/>
      <c r="AF173"/>
      <c r="AG173"/>
      <c r="AH173"/>
      <c r="AI173"/>
      <c r="AJ173" s="291"/>
      <c r="AK173" s="291"/>
      <c r="AL173" s="291"/>
      <c r="AM173" s="291"/>
      <c r="AN173" s="291"/>
      <c r="AO173" s="291"/>
      <c r="AP173" s="291"/>
      <c r="AQ173" s="291"/>
      <c r="AR173" s="278"/>
      <c r="AS173" s="278"/>
      <c r="AT173" s="278"/>
      <c r="AU173" s="278"/>
      <c r="AV173" s="278"/>
      <c r="AW173" s="278"/>
      <c r="AX173" s="278"/>
      <c r="AY173" s="278"/>
      <c r="AZ173" s="278"/>
      <c r="BA173" s="278"/>
      <c r="BB173" s="278"/>
      <c r="BC173" s="278"/>
      <c r="BD173" s="278"/>
      <c r="BE173" s="278"/>
      <c r="BF173" s="278"/>
      <c r="BG173" s="278"/>
      <c r="BH173" s="278"/>
      <c r="BI173" s="278"/>
      <c r="BJ173" s="278"/>
      <c r="BK173" s="278"/>
      <c r="BL173" s="278"/>
      <c r="BM173" s="278"/>
      <c r="BN173" s="278"/>
      <c r="BO173" s="278"/>
      <c r="BP173" s="278"/>
      <c r="BQ173" s="278"/>
      <c r="BR173" s="278"/>
      <c r="BS173" s="278"/>
      <c r="BT173" s="278"/>
      <c r="BU173" s="278"/>
      <c r="BV173" s="278"/>
      <c r="BW173" s="278"/>
      <c r="BX173" s="278"/>
      <c r="BY173" s="278"/>
      <c r="BZ173" s="278"/>
      <c r="CA173" s="278"/>
      <c r="CB173" s="278"/>
      <c r="CC173" s="278"/>
      <c r="CD173" s="278"/>
      <c r="CE173" s="278"/>
      <c r="CF173" s="278"/>
      <c r="CG173" s="278"/>
      <c r="CH173" s="278"/>
      <c r="CI173" s="278"/>
      <c r="CJ173" s="278"/>
      <c r="CK173" s="278"/>
      <c r="CL173" s="278"/>
      <c r="CM173" s="278"/>
      <c r="CN173" s="278"/>
      <c r="CO173" s="278"/>
      <c r="CP173" s="278"/>
      <c r="CQ173" s="278"/>
      <c r="CR173" s="278"/>
      <c r="CS173" s="278"/>
      <c r="CT173" s="278"/>
      <c r="CU173" s="278"/>
      <c r="CV173" s="278"/>
      <c r="CW173" s="278"/>
      <c r="CX173" s="278"/>
      <c r="CY173" s="278"/>
      <c r="CZ173" s="278"/>
      <c r="DA173" s="278"/>
      <c r="DB173" s="278"/>
      <c r="DC173" s="278"/>
      <c r="DD173" s="278"/>
      <c r="DE173" s="278"/>
      <c r="DF173" s="278"/>
      <c r="DG173" s="278"/>
      <c r="DH173" s="278"/>
      <c r="DI173" s="278"/>
      <c r="DJ173" s="278"/>
      <c r="DK173" s="278"/>
      <c r="DL173" s="278"/>
      <c r="DM173" s="278"/>
      <c r="DN173" s="278"/>
      <c r="DO173" s="278"/>
      <c r="DP173" s="278"/>
      <c r="DQ173" s="278"/>
    </row>
    <row r="174" spans="1:121" s="56" customFormat="1" ht="31.5" customHeight="1" x14ac:dyDescent="0.25">
      <c r="A174" s="56">
        <v>230</v>
      </c>
      <c r="B174" s="104">
        <v>2219</v>
      </c>
      <c r="C174" s="55">
        <v>6121</v>
      </c>
      <c r="D174" s="1124">
        <v>8191</v>
      </c>
      <c r="E174" s="1125" t="s">
        <v>110</v>
      </c>
      <c r="F174" s="279" t="s">
        <v>27</v>
      </c>
      <c r="G174" s="280">
        <v>400</v>
      </c>
      <c r="H174" s="280">
        <v>2016</v>
      </c>
      <c r="I174" s="281">
        <v>2018</v>
      </c>
      <c r="J174" s="239">
        <f t="shared" si="40"/>
        <v>7000</v>
      </c>
      <c r="K174" s="400">
        <v>0</v>
      </c>
      <c r="L174" s="325">
        <v>0</v>
      </c>
      <c r="M174" s="310">
        <f t="shared" si="41"/>
        <v>0</v>
      </c>
      <c r="N174" s="284">
        <v>0</v>
      </c>
      <c r="O174" s="285">
        <v>0</v>
      </c>
      <c r="P174" s="401">
        <v>0</v>
      </c>
      <c r="Q174" s="325">
        <v>0</v>
      </c>
      <c r="R174" s="287">
        <v>7000</v>
      </c>
      <c r="S174" s="401">
        <v>0</v>
      </c>
      <c r="T174" s="402">
        <v>0</v>
      </c>
      <c r="U174" s="289">
        <v>0</v>
      </c>
      <c r="V174" s="401">
        <v>0</v>
      </c>
      <c r="W174" s="325">
        <v>0</v>
      </c>
      <c r="X174" s="287">
        <v>0</v>
      </c>
      <c r="Y174" s="401">
        <v>0</v>
      </c>
      <c r="Z174" s="402">
        <v>0</v>
      </c>
      <c r="AA174" s="393"/>
      <c r="AB174"/>
      <c r="AC174"/>
      <c r="AD174"/>
      <c r="AE174"/>
      <c r="AF174"/>
      <c r="AG174"/>
      <c r="AH174"/>
      <c r="AI174"/>
      <c r="AJ174" s="291"/>
      <c r="AK174" s="291"/>
      <c r="AL174" s="291"/>
      <c r="AM174" s="291"/>
      <c r="AN174" s="291"/>
      <c r="AO174" s="291"/>
      <c r="AP174" s="291"/>
      <c r="AQ174" s="291"/>
      <c r="AR174" s="278"/>
      <c r="AS174" s="278"/>
      <c r="AT174" s="278"/>
      <c r="AU174" s="278"/>
      <c r="AV174" s="278"/>
      <c r="AW174" s="278"/>
      <c r="AX174" s="278"/>
      <c r="AY174" s="278"/>
      <c r="AZ174" s="278"/>
      <c r="BA174" s="278"/>
      <c r="BB174" s="278"/>
      <c r="BC174" s="278"/>
      <c r="BD174" s="278"/>
      <c r="BE174" s="278"/>
      <c r="BF174" s="278"/>
      <c r="BG174" s="278"/>
      <c r="BH174" s="278"/>
      <c r="BI174" s="278"/>
      <c r="BJ174" s="278"/>
      <c r="BK174" s="278"/>
      <c r="BL174" s="278"/>
      <c r="BM174" s="278"/>
      <c r="BN174" s="278"/>
      <c r="BO174" s="278"/>
      <c r="BP174" s="278"/>
      <c r="BQ174" s="278"/>
      <c r="BR174" s="278"/>
      <c r="BS174" s="278"/>
      <c r="BT174" s="278"/>
      <c r="BU174" s="278"/>
      <c r="BV174" s="278"/>
      <c r="BW174" s="278"/>
      <c r="BX174" s="278"/>
      <c r="BY174" s="278"/>
      <c r="BZ174" s="278"/>
      <c r="CA174" s="278"/>
      <c r="CB174" s="278"/>
      <c r="CC174" s="278"/>
      <c r="CD174" s="278"/>
      <c r="CE174" s="278"/>
      <c r="CF174" s="278"/>
      <c r="CG174" s="278"/>
      <c r="CH174" s="278"/>
      <c r="CI174" s="278"/>
      <c r="CJ174" s="278"/>
      <c r="CK174" s="278"/>
      <c r="CL174" s="278"/>
      <c r="CM174" s="278"/>
      <c r="CN174" s="278"/>
      <c r="CO174" s="278"/>
      <c r="CP174" s="278"/>
      <c r="CQ174" s="278"/>
      <c r="CR174" s="278"/>
      <c r="CS174" s="278"/>
      <c r="CT174" s="278"/>
      <c r="CU174" s="278"/>
      <c r="CV174" s="278"/>
      <c r="CW174" s="278"/>
      <c r="CX174" s="278"/>
      <c r="CY174" s="278"/>
      <c r="CZ174" s="278"/>
      <c r="DA174" s="278"/>
      <c r="DB174" s="278"/>
      <c r="DC174" s="278"/>
      <c r="DD174" s="278"/>
      <c r="DE174" s="278"/>
      <c r="DF174" s="278"/>
      <c r="DG174" s="278"/>
      <c r="DH174" s="278"/>
      <c r="DI174" s="278"/>
      <c r="DJ174" s="278"/>
      <c r="DK174" s="278"/>
      <c r="DL174" s="278"/>
      <c r="DM174" s="278"/>
      <c r="DN174" s="278"/>
      <c r="DO174" s="278"/>
      <c r="DP174" s="278"/>
      <c r="DQ174" s="278"/>
    </row>
    <row r="175" spans="1:121" s="56" customFormat="1" ht="34.5" customHeight="1" x14ac:dyDescent="0.25">
      <c r="A175" s="56">
        <v>230</v>
      </c>
      <c r="B175" s="605">
        <v>2221</v>
      </c>
      <c r="C175" s="606">
        <v>6121</v>
      </c>
      <c r="D175" s="1141">
        <v>3195</v>
      </c>
      <c r="E175" s="392" t="s">
        <v>111</v>
      </c>
      <c r="F175" s="279" t="s">
        <v>75</v>
      </c>
      <c r="G175" s="280">
        <v>400</v>
      </c>
      <c r="H175" s="280">
        <v>2016</v>
      </c>
      <c r="I175" s="281">
        <v>2023</v>
      </c>
      <c r="J175" s="414">
        <f t="shared" ref="J175:J195" si="42">K175+L175+M175+SUM(R175:AA175)</f>
        <v>80719</v>
      </c>
      <c r="K175" s="1070">
        <v>0</v>
      </c>
      <c r="L175" s="418">
        <v>1103</v>
      </c>
      <c r="M175" s="415">
        <f t="shared" ref="M175:M191" si="43">N175+O175+P175+Q175</f>
        <v>3396</v>
      </c>
      <c r="N175" s="416">
        <v>896</v>
      </c>
      <c r="O175" s="417">
        <v>0</v>
      </c>
      <c r="P175" s="420">
        <v>0</v>
      </c>
      <c r="Q175" s="1175">
        <v>2500</v>
      </c>
      <c r="R175" s="419">
        <v>3000</v>
      </c>
      <c r="S175" s="420">
        <v>0</v>
      </c>
      <c r="T175" s="421">
        <v>0</v>
      </c>
      <c r="U175" s="422">
        <v>0</v>
      </c>
      <c r="V175" s="420">
        <v>24963</v>
      </c>
      <c r="W175" s="418">
        <v>0</v>
      </c>
      <c r="X175" s="419">
        <v>0</v>
      </c>
      <c r="Y175" s="420">
        <v>24291</v>
      </c>
      <c r="Z175" s="421">
        <v>0</v>
      </c>
      <c r="AA175" s="423">
        <v>23966</v>
      </c>
      <c r="AB175"/>
      <c r="AC175"/>
      <c r="AD175"/>
      <c r="AE175"/>
      <c r="AF175"/>
      <c r="AG175"/>
      <c r="AH175"/>
      <c r="AI175"/>
      <c r="AJ175" s="291"/>
      <c r="AK175" s="291"/>
      <c r="AL175" s="291"/>
      <c r="AM175" s="291"/>
      <c r="AN175" s="291"/>
      <c r="AO175" s="291"/>
      <c r="AP175" s="291"/>
      <c r="AQ175" s="291"/>
      <c r="AR175" s="278"/>
      <c r="AS175" s="278"/>
      <c r="AT175" s="278"/>
      <c r="AU175" s="278"/>
      <c r="AV175" s="278"/>
      <c r="AW175" s="278"/>
      <c r="AX175" s="278"/>
      <c r="AY175" s="278"/>
      <c r="AZ175" s="278"/>
      <c r="BA175" s="278"/>
      <c r="BB175" s="278"/>
      <c r="BC175" s="278"/>
      <c r="BD175" s="278"/>
      <c r="BE175" s="278"/>
      <c r="BF175" s="278"/>
      <c r="BG175" s="278"/>
      <c r="BH175" s="278"/>
      <c r="BI175" s="278"/>
      <c r="BJ175" s="278"/>
      <c r="BK175" s="278"/>
      <c r="BL175" s="278"/>
      <c r="BM175" s="278"/>
      <c r="BN175" s="278"/>
      <c r="BO175" s="278"/>
      <c r="BP175" s="278"/>
      <c r="BQ175" s="278"/>
      <c r="BR175" s="278"/>
      <c r="BS175" s="278"/>
      <c r="BT175" s="278"/>
      <c r="BU175" s="278"/>
      <c r="BV175" s="278"/>
      <c r="BW175" s="278"/>
      <c r="BX175" s="278"/>
      <c r="BY175" s="278"/>
      <c r="BZ175" s="278"/>
      <c r="CA175" s="278"/>
      <c r="CB175" s="278"/>
      <c r="CC175" s="278"/>
      <c r="CD175" s="278"/>
      <c r="CE175" s="278"/>
      <c r="CF175" s="278"/>
      <c r="CG175" s="278"/>
      <c r="CH175" s="278"/>
      <c r="CI175" s="278"/>
      <c r="CJ175" s="278"/>
      <c r="CK175" s="278"/>
      <c r="CL175" s="278"/>
      <c r="CM175" s="278"/>
      <c r="CN175" s="278"/>
      <c r="CO175" s="278"/>
      <c r="CP175" s="278"/>
      <c r="CQ175" s="278"/>
      <c r="CR175" s="278"/>
      <c r="CS175" s="278"/>
      <c r="CT175" s="278"/>
      <c r="CU175" s="278"/>
      <c r="CV175" s="278"/>
      <c r="CW175" s="278"/>
      <c r="CX175" s="278"/>
      <c r="CY175" s="278"/>
      <c r="CZ175" s="278"/>
      <c r="DA175" s="278"/>
      <c r="DB175" s="278"/>
      <c r="DC175" s="278"/>
      <c r="DD175" s="278"/>
      <c r="DE175" s="278"/>
      <c r="DF175" s="278"/>
      <c r="DG175" s="278"/>
      <c r="DH175" s="278"/>
      <c r="DI175" s="278"/>
      <c r="DJ175" s="278"/>
      <c r="DK175" s="278"/>
      <c r="DL175" s="278"/>
      <c r="DM175" s="278"/>
      <c r="DN175" s="278"/>
      <c r="DO175" s="278"/>
      <c r="DP175" s="278"/>
      <c r="DQ175" s="278"/>
    </row>
    <row r="176" spans="1:121" s="56" customFormat="1" ht="33.75" customHeight="1" x14ac:dyDescent="0.25">
      <c r="A176" s="95">
        <v>230</v>
      </c>
      <c r="B176" s="404">
        <v>2221</v>
      </c>
      <c r="C176" s="607">
        <v>6121</v>
      </c>
      <c r="D176" s="1149">
        <v>3202</v>
      </c>
      <c r="E176" s="385" t="s">
        <v>112</v>
      </c>
      <c r="F176" s="386" t="s">
        <v>27</v>
      </c>
      <c r="G176" s="387">
        <v>400</v>
      </c>
      <c r="H176" s="387">
        <v>2016</v>
      </c>
      <c r="I176" s="388">
        <v>2023</v>
      </c>
      <c r="J176" s="500">
        <f t="shared" si="42"/>
        <v>1487920</v>
      </c>
      <c r="K176" s="1071">
        <v>0</v>
      </c>
      <c r="L176" s="408">
        <v>0</v>
      </c>
      <c r="M176" s="405">
        <f t="shared" si="43"/>
        <v>11431</v>
      </c>
      <c r="N176" s="406">
        <v>1000</v>
      </c>
      <c r="O176" s="407">
        <v>0</v>
      </c>
      <c r="P176" s="410">
        <v>0</v>
      </c>
      <c r="Q176" s="1176">
        <v>10431</v>
      </c>
      <c r="R176" s="409">
        <f>6479</f>
        <v>6479</v>
      </c>
      <c r="S176" s="410">
        <v>0</v>
      </c>
      <c r="T176" s="411">
        <v>0</v>
      </c>
      <c r="U176" s="412">
        <v>0</v>
      </c>
      <c r="V176" s="410">
        <v>490000</v>
      </c>
      <c r="W176" s="408">
        <v>0</v>
      </c>
      <c r="X176" s="409">
        <v>0</v>
      </c>
      <c r="Y176" s="410">
        <v>490000</v>
      </c>
      <c r="Z176" s="411">
        <v>0</v>
      </c>
      <c r="AA176" s="413">
        <v>490010</v>
      </c>
      <c r="AB176" s="428"/>
      <c r="AC176" s="428"/>
      <c r="AD176" s="428"/>
      <c r="AE176" s="428"/>
      <c r="AF176"/>
      <c r="AG176"/>
      <c r="AH176"/>
      <c r="AI176"/>
      <c r="AJ176" s="291"/>
      <c r="AK176" s="291"/>
      <c r="AL176" s="291"/>
      <c r="AM176" s="291"/>
      <c r="AN176" s="291"/>
      <c r="AO176" s="291"/>
      <c r="AP176" s="291"/>
      <c r="AQ176" s="291"/>
      <c r="AR176" s="278"/>
      <c r="AS176" s="278"/>
      <c r="AT176" s="278"/>
      <c r="AU176" s="278"/>
      <c r="AV176" s="278"/>
      <c r="AW176" s="278"/>
      <c r="AX176" s="278"/>
      <c r="AY176" s="278"/>
      <c r="AZ176" s="278"/>
      <c r="BA176" s="278"/>
      <c r="BB176" s="278"/>
      <c r="BC176" s="278"/>
      <c r="BD176" s="278"/>
      <c r="BE176" s="278"/>
      <c r="BF176" s="278"/>
      <c r="BG176" s="278"/>
      <c r="BH176" s="278"/>
      <c r="BI176" s="278"/>
      <c r="BJ176" s="278"/>
      <c r="BK176" s="278"/>
      <c r="BL176" s="278"/>
      <c r="BM176" s="278"/>
      <c r="BN176" s="278"/>
      <c r="BO176" s="278"/>
      <c r="BP176" s="278"/>
      <c r="BQ176" s="278"/>
      <c r="BR176" s="278"/>
      <c r="BS176" s="278"/>
      <c r="BT176" s="278"/>
      <c r="BU176" s="278"/>
      <c r="BV176" s="278"/>
      <c r="BW176" s="278"/>
      <c r="BX176" s="278"/>
      <c r="BY176" s="278"/>
      <c r="BZ176" s="278"/>
      <c r="CA176" s="278"/>
      <c r="CB176" s="278"/>
      <c r="CC176" s="278"/>
      <c r="CD176" s="278"/>
      <c r="CE176" s="278"/>
      <c r="CF176" s="278"/>
      <c r="CG176" s="278"/>
      <c r="CH176" s="278"/>
      <c r="CI176" s="278"/>
      <c r="CJ176" s="278"/>
      <c r="CK176" s="278"/>
      <c r="CL176" s="278"/>
      <c r="CM176" s="278"/>
      <c r="CN176" s="278"/>
      <c r="CO176" s="278"/>
      <c r="CP176" s="278"/>
      <c r="CQ176" s="278"/>
      <c r="CR176" s="278"/>
      <c r="CS176" s="278"/>
      <c r="CT176" s="278"/>
      <c r="CU176" s="278"/>
      <c r="CV176" s="278"/>
      <c r="CW176" s="278"/>
      <c r="CX176" s="278"/>
      <c r="CY176" s="278"/>
      <c r="CZ176" s="278"/>
      <c r="DA176" s="278"/>
      <c r="DB176" s="278"/>
      <c r="DC176" s="278"/>
      <c r="DD176" s="278"/>
      <c r="DE176" s="278"/>
      <c r="DF176" s="278"/>
      <c r="DG176" s="278"/>
      <c r="DH176" s="278"/>
      <c r="DI176" s="278"/>
      <c r="DJ176" s="278"/>
      <c r="DK176" s="278"/>
      <c r="DL176" s="278"/>
      <c r="DM176" s="278"/>
      <c r="DN176" s="278"/>
      <c r="DO176" s="278"/>
      <c r="DP176" s="278"/>
      <c r="DQ176" s="278"/>
    </row>
    <row r="177" spans="1:121" s="56" customFormat="1" ht="33" customHeight="1" x14ac:dyDescent="0.25">
      <c r="A177" s="95">
        <v>230</v>
      </c>
      <c r="B177" s="404">
        <v>2221</v>
      </c>
      <c r="C177" s="607">
        <v>6121</v>
      </c>
      <c r="D177" s="1128">
        <v>3225</v>
      </c>
      <c r="E177" s="482" t="s">
        <v>466</v>
      </c>
      <c r="F177" s="386" t="s">
        <v>28</v>
      </c>
      <c r="G177" s="387">
        <v>400</v>
      </c>
      <c r="H177" s="387">
        <v>2017</v>
      </c>
      <c r="I177" s="388">
        <v>2019</v>
      </c>
      <c r="J177" s="500">
        <f t="shared" si="42"/>
        <v>28000</v>
      </c>
      <c r="K177" s="1071">
        <v>0</v>
      </c>
      <c r="L177" s="408">
        <v>100</v>
      </c>
      <c r="M177" s="405">
        <f t="shared" si="43"/>
        <v>1300</v>
      </c>
      <c r="N177" s="406">
        <v>300</v>
      </c>
      <c r="O177" s="407">
        <v>1000</v>
      </c>
      <c r="P177" s="410">
        <v>0</v>
      </c>
      <c r="Q177" s="408">
        <v>0</v>
      </c>
      <c r="R177" s="409">
        <v>26600</v>
      </c>
      <c r="S177" s="410">
        <v>0</v>
      </c>
      <c r="T177" s="411">
        <v>0</v>
      </c>
      <c r="U177" s="412">
        <v>0</v>
      </c>
      <c r="V177" s="410">
        <v>0</v>
      </c>
      <c r="W177" s="408">
        <v>0</v>
      </c>
      <c r="X177" s="409">
        <v>0</v>
      </c>
      <c r="Y177" s="410">
        <v>0</v>
      </c>
      <c r="Z177" s="411">
        <v>0</v>
      </c>
      <c r="AA177" s="413">
        <v>0</v>
      </c>
      <c r="AB177" s="428"/>
      <c r="AC177" s="428"/>
      <c r="AD177" s="428"/>
      <c r="AE177" s="428"/>
      <c r="AF177"/>
      <c r="AG177"/>
      <c r="AH177"/>
      <c r="AI177"/>
      <c r="AJ177" s="291"/>
      <c r="AK177" s="291"/>
      <c r="AL177" s="291"/>
      <c r="AM177" s="291"/>
      <c r="AN177" s="291"/>
      <c r="AO177" s="291"/>
      <c r="AP177" s="291"/>
      <c r="AQ177" s="291"/>
      <c r="AR177" s="278"/>
      <c r="AS177" s="278"/>
      <c r="AT177" s="278"/>
      <c r="AU177" s="278"/>
      <c r="AV177" s="278"/>
      <c r="AW177" s="278"/>
      <c r="AX177" s="278"/>
      <c r="AY177" s="278"/>
      <c r="AZ177" s="278"/>
      <c r="BA177" s="278"/>
      <c r="BB177" s="278"/>
      <c r="BC177" s="278"/>
      <c r="BD177" s="278"/>
      <c r="BE177" s="278"/>
      <c r="BF177" s="278"/>
      <c r="BG177" s="278"/>
      <c r="BH177" s="278"/>
      <c r="BI177" s="278"/>
      <c r="BJ177" s="278"/>
      <c r="BK177" s="278"/>
      <c r="BL177" s="278"/>
      <c r="BM177" s="278"/>
      <c r="BN177" s="278"/>
      <c r="BO177" s="278"/>
      <c r="BP177" s="278"/>
      <c r="BQ177" s="278"/>
      <c r="BR177" s="278"/>
      <c r="BS177" s="278"/>
      <c r="BT177" s="278"/>
      <c r="BU177" s="278"/>
      <c r="BV177" s="278"/>
      <c r="BW177" s="278"/>
      <c r="BX177" s="278"/>
      <c r="BY177" s="278"/>
      <c r="BZ177" s="278"/>
      <c r="CA177" s="278"/>
      <c r="CB177" s="278"/>
      <c r="CC177" s="278"/>
      <c r="CD177" s="278"/>
      <c r="CE177" s="278"/>
      <c r="CF177" s="278"/>
      <c r="CG177" s="278"/>
      <c r="CH177" s="278"/>
      <c r="CI177" s="278"/>
      <c r="CJ177" s="278"/>
      <c r="CK177" s="278"/>
      <c r="CL177" s="278"/>
      <c r="CM177" s="278"/>
      <c r="CN177" s="278"/>
      <c r="CO177" s="278"/>
      <c r="CP177" s="278"/>
      <c r="CQ177" s="278"/>
      <c r="CR177" s="278"/>
      <c r="CS177" s="278"/>
      <c r="CT177" s="278"/>
      <c r="CU177" s="278"/>
      <c r="CV177" s="278"/>
      <c r="CW177" s="278"/>
      <c r="CX177" s="278"/>
      <c r="CY177" s="278"/>
      <c r="CZ177" s="278"/>
      <c r="DA177" s="278"/>
      <c r="DB177" s="278"/>
      <c r="DC177" s="278"/>
      <c r="DD177" s="278"/>
      <c r="DE177" s="278"/>
      <c r="DF177" s="278"/>
      <c r="DG177" s="278"/>
      <c r="DH177" s="278"/>
      <c r="DI177" s="278"/>
      <c r="DJ177" s="278"/>
      <c r="DK177" s="278"/>
      <c r="DL177" s="278"/>
      <c r="DM177" s="278"/>
      <c r="DN177" s="278"/>
      <c r="DO177" s="278"/>
      <c r="DP177" s="278"/>
      <c r="DQ177" s="278"/>
    </row>
    <row r="178" spans="1:121" s="56" customFormat="1" ht="32.25" customHeight="1" x14ac:dyDescent="0.25">
      <c r="A178" s="56">
        <v>230</v>
      </c>
      <c r="B178" s="79">
        <v>2221</v>
      </c>
      <c r="C178" s="55">
        <v>6121</v>
      </c>
      <c r="D178" s="1141">
        <v>3237</v>
      </c>
      <c r="E178" s="392" t="s">
        <v>467</v>
      </c>
      <c r="F178" s="279" t="s">
        <v>28</v>
      </c>
      <c r="G178" s="280">
        <v>400</v>
      </c>
      <c r="H178" s="280">
        <v>2017</v>
      </c>
      <c r="I178" s="281">
        <v>2023</v>
      </c>
      <c r="J178" s="456">
        <f t="shared" si="42"/>
        <v>383625</v>
      </c>
      <c r="K178" s="282">
        <v>0</v>
      </c>
      <c r="L178" s="283">
        <v>0</v>
      </c>
      <c r="M178" s="310">
        <f t="shared" si="43"/>
        <v>2000</v>
      </c>
      <c r="N178" s="284">
        <v>0</v>
      </c>
      <c r="O178" s="440">
        <v>0</v>
      </c>
      <c r="P178" s="286">
        <v>0</v>
      </c>
      <c r="Q178" s="1177">
        <v>2000</v>
      </c>
      <c r="R178" s="287">
        <v>29000</v>
      </c>
      <c r="S178" s="286">
        <v>0</v>
      </c>
      <c r="T178" s="288">
        <v>0</v>
      </c>
      <c r="U178" s="289">
        <v>6000</v>
      </c>
      <c r="V178" s="286">
        <v>0</v>
      </c>
      <c r="W178" s="283">
        <v>0</v>
      </c>
      <c r="X178" s="287">
        <v>0</v>
      </c>
      <c r="Y178" s="286">
        <v>113218</v>
      </c>
      <c r="Z178" s="288">
        <v>0</v>
      </c>
      <c r="AA178" s="290">
        <v>233407</v>
      </c>
      <c r="AB178"/>
      <c r="AC178"/>
      <c r="AD178"/>
      <c r="AE178"/>
      <c r="AF178"/>
      <c r="AG178"/>
      <c r="AH178"/>
      <c r="AI178"/>
      <c r="AJ178" s="291"/>
      <c r="AK178" s="291"/>
      <c r="AL178" s="291"/>
      <c r="AM178" s="291"/>
      <c r="AN178" s="291"/>
      <c r="AO178" s="291"/>
      <c r="AP178" s="291"/>
      <c r="AQ178" s="291"/>
      <c r="AR178" s="278"/>
      <c r="AS178" s="278"/>
      <c r="AT178" s="278"/>
      <c r="AU178" s="278"/>
      <c r="AV178" s="278"/>
      <c r="AW178" s="278"/>
      <c r="AX178" s="278"/>
      <c r="AY178" s="278"/>
      <c r="AZ178" s="278"/>
      <c r="BA178" s="278"/>
      <c r="BB178" s="278"/>
      <c r="BC178" s="278"/>
      <c r="BD178" s="278"/>
      <c r="BE178" s="278"/>
      <c r="BF178" s="278"/>
      <c r="BG178" s="278"/>
      <c r="BH178" s="278"/>
      <c r="BI178" s="278"/>
      <c r="BJ178" s="278"/>
      <c r="BK178" s="278"/>
      <c r="BL178" s="278"/>
      <c r="BM178" s="278"/>
      <c r="BN178" s="278"/>
      <c r="BO178" s="278"/>
      <c r="BP178" s="278"/>
      <c r="BQ178" s="278"/>
      <c r="BR178" s="278"/>
      <c r="BS178" s="278"/>
      <c r="BT178" s="278"/>
      <c r="BU178" s="278"/>
      <c r="BV178" s="278"/>
      <c r="BW178" s="278"/>
      <c r="BX178" s="278"/>
      <c r="BY178" s="278"/>
      <c r="BZ178" s="278"/>
      <c r="CA178" s="278"/>
      <c r="CB178" s="278"/>
      <c r="CC178" s="278"/>
      <c r="CD178" s="278"/>
      <c r="CE178" s="278"/>
      <c r="CF178" s="278"/>
      <c r="CG178" s="278"/>
      <c r="CH178" s="278"/>
      <c r="CI178" s="278"/>
      <c r="CJ178" s="278"/>
      <c r="CK178" s="278"/>
      <c r="CL178" s="278"/>
      <c r="CM178" s="278"/>
      <c r="CN178" s="278"/>
      <c r="CO178" s="278"/>
      <c r="CP178" s="278"/>
      <c r="CQ178" s="278"/>
      <c r="CR178" s="278"/>
      <c r="CS178" s="278"/>
      <c r="CT178" s="278"/>
      <c r="CU178" s="278"/>
      <c r="CV178" s="278"/>
      <c r="CW178" s="278"/>
      <c r="CX178" s="278"/>
      <c r="CY178" s="278"/>
      <c r="CZ178" s="278"/>
      <c r="DA178" s="278"/>
      <c r="DB178" s="278"/>
      <c r="DC178" s="278"/>
      <c r="DD178" s="278"/>
      <c r="DE178" s="278"/>
      <c r="DF178" s="278"/>
      <c r="DG178" s="278"/>
      <c r="DH178" s="278"/>
      <c r="DI178" s="278"/>
      <c r="DJ178" s="278"/>
      <c r="DK178" s="278"/>
      <c r="DL178" s="278"/>
      <c r="DM178" s="278"/>
      <c r="DN178" s="278"/>
      <c r="DO178" s="278"/>
      <c r="DP178" s="278"/>
      <c r="DQ178" s="278"/>
    </row>
    <row r="179" spans="1:121" s="56" customFormat="1" ht="31.5" customHeight="1" x14ac:dyDescent="0.25">
      <c r="A179" s="56">
        <v>230</v>
      </c>
      <c r="B179" s="79">
        <v>2229</v>
      </c>
      <c r="C179" s="55">
        <v>6121</v>
      </c>
      <c r="D179" s="1128">
        <v>3211</v>
      </c>
      <c r="E179" s="482" t="s">
        <v>114</v>
      </c>
      <c r="F179" s="386"/>
      <c r="G179" s="387">
        <v>400</v>
      </c>
      <c r="H179" s="387">
        <v>2010</v>
      </c>
      <c r="I179" s="388">
        <v>2018</v>
      </c>
      <c r="J179" s="302">
        <f t="shared" si="42"/>
        <v>43002</v>
      </c>
      <c r="K179" s="610">
        <v>238</v>
      </c>
      <c r="L179" s="611">
        <v>313</v>
      </c>
      <c r="M179" s="54">
        <f t="shared" si="43"/>
        <v>2451</v>
      </c>
      <c r="N179" s="89">
        <v>2451</v>
      </c>
      <c r="O179" s="390">
        <v>0</v>
      </c>
      <c r="P179" s="612">
        <v>0</v>
      </c>
      <c r="Q179" s="611">
        <v>0</v>
      </c>
      <c r="R179" s="91">
        <v>40000</v>
      </c>
      <c r="S179" s="612">
        <v>0</v>
      </c>
      <c r="T179" s="613">
        <v>0</v>
      </c>
      <c r="U179" s="93">
        <v>0</v>
      </c>
      <c r="V179" s="612">
        <v>0</v>
      </c>
      <c r="W179" s="611">
        <v>0</v>
      </c>
      <c r="X179" s="91">
        <v>0</v>
      </c>
      <c r="Y179" s="612">
        <v>0</v>
      </c>
      <c r="Z179" s="613">
        <v>0</v>
      </c>
      <c r="AA179" s="481">
        <v>0</v>
      </c>
      <c r="AB179"/>
      <c r="AC179"/>
      <c r="AD179"/>
      <c r="AE179"/>
      <c r="AF179"/>
      <c r="AG179"/>
      <c r="AH179"/>
      <c r="AI179"/>
      <c r="AJ179" s="291"/>
      <c r="AK179" s="291"/>
      <c r="AL179" s="291"/>
      <c r="AM179" s="291"/>
      <c r="AN179" s="291"/>
      <c r="AO179" s="291"/>
      <c r="AP179" s="291"/>
      <c r="AQ179" s="291"/>
      <c r="AR179" s="278"/>
      <c r="AS179" s="278"/>
      <c r="AT179" s="278"/>
      <c r="AU179" s="278"/>
      <c r="AV179" s="278"/>
      <c r="AW179" s="278"/>
      <c r="AX179" s="278"/>
      <c r="AY179" s="278"/>
      <c r="AZ179" s="278"/>
      <c r="BA179" s="278"/>
      <c r="BB179" s="278"/>
      <c r="BC179" s="278"/>
      <c r="BD179" s="278"/>
      <c r="BE179" s="278"/>
      <c r="BF179" s="278"/>
      <c r="BG179" s="278"/>
      <c r="BH179" s="278"/>
      <c r="BI179" s="278"/>
      <c r="BJ179" s="278"/>
      <c r="BK179" s="278"/>
      <c r="BL179" s="278"/>
      <c r="BM179" s="278"/>
      <c r="BN179" s="278"/>
      <c r="BO179" s="278"/>
      <c r="BP179" s="278"/>
      <c r="BQ179" s="278"/>
      <c r="BR179" s="278"/>
      <c r="BS179" s="278"/>
      <c r="BT179" s="278"/>
      <c r="BU179" s="278"/>
      <c r="BV179" s="278"/>
      <c r="BW179" s="278"/>
      <c r="BX179" s="278"/>
      <c r="BY179" s="278"/>
      <c r="BZ179" s="278"/>
      <c r="CA179" s="278"/>
      <c r="CB179" s="278"/>
      <c r="CC179" s="278"/>
      <c r="CD179" s="278"/>
      <c r="CE179" s="278"/>
      <c r="CF179" s="278"/>
      <c r="CG179" s="278"/>
      <c r="CH179" s="278"/>
      <c r="CI179" s="278"/>
      <c r="CJ179" s="278"/>
      <c r="CK179" s="278"/>
      <c r="CL179" s="278"/>
      <c r="CM179" s="278"/>
      <c r="CN179" s="278"/>
      <c r="CO179" s="278"/>
      <c r="CP179" s="278"/>
      <c r="CQ179" s="278"/>
      <c r="CR179" s="278"/>
      <c r="CS179" s="278"/>
      <c r="CT179" s="278"/>
      <c r="CU179" s="278"/>
      <c r="CV179" s="278"/>
      <c r="CW179" s="278"/>
      <c r="CX179" s="278"/>
      <c r="CY179" s="278"/>
      <c r="CZ179" s="278"/>
      <c r="DA179" s="278"/>
      <c r="DB179" s="278"/>
      <c r="DC179" s="278"/>
      <c r="DD179" s="278"/>
      <c r="DE179" s="278"/>
      <c r="DF179" s="278"/>
      <c r="DG179" s="278"/>
      <c r="DH179" s="278"/>
      <c r="DI179" s="278"/>
      <c r="DJ179" s="278"/>
      <c r="DK179" s="278"/>
      <c r="DL179" s="278"/>
      <c r="DM179" s="278"/>
      <c r="DN179" s="278"/>
      <c r="DO179" s="278"/>
      <c r="DP179" s="278"/>
      <c r="DQ179" s="278"/>
    </row>
    <row r="180" spans="1:121" s="56" customFormat="1" ht="27" customHeight="1" x14ac:dyDescent="0.25">
      <c r="A180" s="56">
        <v>230</v>
      </c>
      <c r="B180" s="104">
        <v>2271</v>
      </c>
      <c r="C180" s="55">
        <v>6121</v>
      </c>
      <c r="D180" s="1151">
        <v>3150</v>
      </c>
      <c r="E180" s="392" t="s">
        <v>63</v>
      </c>
      <c r="F180" s="279" t="s">
        <v>59</v>
      </c>
      <c r="G180" s="280">
        <v>400</v>
      </c>
      <c r="H180" s="280">
        <v>2013</v>
      </c>
      <c r="I180" s="281">
        <v>2018</v>
      </c>
      <c r="J180" s="456">
        <f t="shared" si="42"/>
        <v>96384</v>
      </c>
      <c r="K180" s="282">
        <v>1242</v>
      </c>
      <c r="L180" s="283">
        <v>81335</v>
      </c>
      <c r="M180" s="310">
        <f t="shared" si="43"/>
        <v>13807</v>
      </c>
      <c r="N180" s="284">
        <v>13807</v>
      </c>
      <c r="O180" s="285">
        <v>0</v>
      </c>
      <c r="P180" s="286">
        <v>0</v>
      </c>
      <c r="Q180" s="1177">
        <v>0</v>
      </c>
      <c r="R180" s="287">
        <v>0</v>
      </c>
      <c r="S180" s="286">
        <v>0</v>
      </c>
      <c r="T180" s="288">
        <v>0</v>
      </c>
      <c r="U180" s="289">
        <v>0</v>
      </c>
      <c r="V180" s="286">
        <v>0</v>
      </c>
      <c r="W180" s="283">
        <v>0</v>
      </c>
      <c r="X180" s="287">
        <v>0</v>
      </c>
      <c r="Y180" s="286">
        <v>0</v>
      </c>
      <c r="Z180" s="288">
        <v>0</v>
      </c>
      <c r="AA180" s="290">
        <v>0</v>
      </c>
      <c r="AB180"/>
      <c r="AC180"/>
      <c r="AD180"/>
      <c r="AE180"/>
      <c r="AF180"/>
      <c r="AG180"/>
      <c r="AH180"/>
      <c r="AI180"/>
      <c r="AJ180" s="291"/>
      <c r="AK180" s="291"/>
      <c r="AL180" s="291"/>
      <c r="AM180" s="291"/>
      <c r="AN180" s="291"/>
      <c r="AO180" s="291"/>
      <c r="AP180" s="291"/>
      <c r="AQ180" s="291"/>
      <c r="AR180" s="278"/>
      <c r="AS180" s="278"/>
      <c r="AT180" s="278"/>
      <c r="AU180" s="278"/>
      <c r="AV180" s="278"/>
      <c r="AW180" s="278"/>
      <c r="AX180" s="278"/>
      <c r="AY180" s="278"/>
      <c r="AZ180" s="278"/>
      <c r="BA180" s="278"/>
      <c r="BB180" s="278"/>
      <c r="BC180" s="278"/>
      <c r="BD180" s="278"/>
      <c r="BE180" s="278"/>
      <c r="BF180" s="278"/>
      <c r="BG180" s="278"/>
      <c r="BH180" s="278"/>
      <c r="BI180" s="278"/>
      <c r="BJ180" s="278"/>
      <c r="BK180" s="278"/>
      <c r="BL180" s="278"/>
      <c r="BM180" s="278"/>
      <c r="BN180" s="278"/>
      <c r="BO180" s="278"/>
      <c r="BP180" s="278"/>
      <c r="BQ180" s="278"/>
      <c r="BR180" s="278"/>
      <c r="BS180" s="278"/>
      <c r="BT180" s="278"/>
      <c r="BU180" s="278"/>
      <c r="BV180" s="278"/>
      <c r="BW180" s="278"/>
      <c r="BX180" s="278"/>
      <c r="BY180" s="278"/>
      <c r="BZ180" s="278"/>
      <c r="CA180" s="278"/>
      <c r="CB180" s="278"/>
      <c r="CC180" s="278"/>
      <c r="CD180" s="278"/>
      <c r="CE180" s="278"/>
      <c r="CF180" s="278"/>
      <c r="CG180" s="278"/>
      <c r="CH180" s="278"/>
      <c r="CI180" s="278"/>
      <c r="CJ180" s="278"/>
      <c r="CK180" s="278"/>
      <c r="CL180" s="278"/>
      <c r="CM180" s="278"/>
      <c r="CN180" s="278"/>
      <c r="CO180" s="278"/>
      <c r="CP180" s="278"/>
      <c r="CQ180" s="278"/>
      <c r="CR180" s="278"/>
      <c r="CS180" s="278"/>
      <c r="CT180" s="278"/>
      <c r="CU180" s="278"/>
      <c r="CV180" s="278"/>
      <c r="CW180" s="278"/>
      <c r="CX180" s="278"/>
      <c r="CY180" s="278"/>
      <c r="CZ180" s="278"/>
      <c r="DA180" s="278"/>
      <c r="DB180" s="278"/>
      <c r="DC180" s="278"/>
      <c r="DD180" s="278"/>
      <c r="DE180" s="278"/>
      <c r="DF180" s="278"/>
      <c r="DG180" s="278"/>
      <c r="DH180" s="278"/>
      <c r="DI180" s="278"/>
      <c r="DJ180" s="278"/>
      <c r="DK180" s="278"/>
      <c r="DL180" s="278"/>
      <c r="DM180" s="278"/>
      <c r="DN180" s="278"/>
      <c r="DO180" s="278"/>
      <c r="DP180" s="278"/>
      <c r="DQ180" s="278"/>
    </row>
    <row r="181" spans="1:121" s="56" customFormat="1" ht="42.75" customHeight="1" x14ac:dyDescent="0.25">
      <c r="A181" s="95">
        <v>230</v>
      </c>
      <c r="B181" s="115">
        <v>2321</v>
      </c>
      <c r="C181" s="429">
        <v>6121</v>
      </c>
      <c r="D181" s="1143">
        <v>7348</v>
      </c>
      <c r="E181" s="1152" t="s">
        <v>468</v>
      </c>
      <c r="F181" s="279" t="s">
        <v>235</v>
      </c>
      <c r="G181" s="280">
        <v>400</v>
      </c>
      <c r="H181" s="280">
        <v>2016</v>
      </c>
      <c r="I181" s="281">
        <v>2018</v>
      </c>
      <c r="J181" s="456">
        <f t="shared" si="42"/>
        <v>7320</v>
      </c>
      <c r="K181" s="282">
        <v>0</v>
      </c>
      <c r="L181" s="283">
        <v>7020</v>
      </c>
      <c r="M181" s="310">
        <f t="shared" si="43"/>
        <v>300</v>
      </c>
      <c r="N181" s="284">
        <v>0</v>
      </c>
      <c r="O181" s="285">
        <v>300</v>
      </c>
      <c r="P181" s="286">
        <v>0</v>
      </c>
      <c r="Q181" s="283">
        <v>0</v>
      </c>
      <c r="R181" s="287">
        <v>0</v>
      </c>
      <c r="S181" s="286">
        <v>0</v>
      </c>
      <c r="T181" s="288">
        <v>0</v>
      </c>
      <c r="U181" s="289">
        <v>0</v>
      </c>
      <c r="V181" s="286">
        <v>0</v>
      </c>
      <c r="W181" s="283">
        <v>0</v>
      </c>
      <c r="X181" s="287">
        <v>0</v>
      </c>
      <c r="Y181" s="286">
        <v>0</v>
      </c>
      <c r="Z181" s="288">
        <v>0</v>
      </c>
      <c r="AA181" s="290">
        <v>0</v>
      </c>
      <c r="AB181"/>
      <c r="AC181"/>
      <c r="AD181"/>
      <c r="AE181"/>
      <c r="AF181"/>
      <c r="AG181"/>
      <c r="AH181"/>
      <c r="AI181"/>
      <c r="AJ181" s="291"/>
      <c r="AK181" s="291"/>
      <c r="AL181" s="291"/>
      <c r="AM181" s="291"/>
      <c r="AN181" s="291"/>
      <c r="AO181" s="291"/>
      <c r="AP181" s="291"/>
      <c r="AQ181" s="291"/>
      <c r="AR181" s="278"/>
      <c r="AS181" s="278"/>
      <c r="AT181" s="278"/>
      <c r="AU181" s="278"/>
      <c r="AV181" s="278"/>
      <c r="AW181" s="278"/>
      <c r="AX181" s="278"/>
      <c r="AY181" s="278"/>
      <c r="AZ181" s="278"/>
      <c r="BA181" s="278"/>
      <c r="BB181" s="278"/>
      <c r="BC181" s="278"/>
      <c r="BD181" s="278"/>
      <c r="BE181" s="278"/>
      <c r="BF181" s="278"/>
      <c r="BG181" s="278"/>
      <c r="BH181" s="278"/>
      <c r="BI181" s="278"/>
      <c r="BJ181" s="278"/>
      <c r="BK181" s="278"/>
      <c r="BL181" s="278"/>
      <c r="BM181" s="278"/>
      <c r="BN181" s="278"/>
      <c r="BO181" s="278"/>
      <c r="BP181" s="278"/>
      <c r="BQ181" s="278"/>
      <c r="BR181" s="278"/>
      <c r="BS181" s="278"/>
      <c r="BT181" s="278"/>
      <c r="BU181" s="278"/>
      <c r="BV181" s="278"/>
      <c r="BW181" s="278"/>
      <c r="BX181" s="278"/>
      <c r="BY181" s="278"/>
      <c r="BZ181" s="278"/>
      <c r="CA181" s="278"/>
      <c r="CB181" s="278"/>
      <c r="CC181" s="278"/>
      <c r="CD181" s="278"/>
      <c r="CE181" s="278"/>
      <c r="CF181" s="278"/>
      <c r="CG181" s="278"/>
      <c r="CH181" s="278"/>
      <c r="CI181" s="278"/>
      <c r="CJ181" s="278"/>
      <c r="CK181" s="278"/>
      <c r="CL181" s="278"/>
      <c r="CM181" s="278"/>
      <c r="CN181" s="278"/>
      <c r="CO181" s="278"/>
      <c r="CP181" s="278"/>
      <c r="CQ181" s="278"/>
      <c r="CR181" s="278"/>
      <c r="CS181" s="278"/>
      <c r="CT181" s="278"/>
      <c r="CU181" s="278"/>
      <c r="CV181" s="278"/>
      <c r="CW181" s="278"/>
      <c r="CX181" s="278"/>
      <c r="CY181" s="278"/>
      <c r="CZ181" s="278"/>
      <c r="DA181" s="278"/>
      <c r="DB181" s="278"/>
      <c r="DC181" s="278"/>
      <c r="DD181" s="278"/>
      <c r="DE181" s="278"/>
      <c r="DF181" s="278"/>
      <c r="DG181" s="278"/>
      <c r="DH181" s="278"/>
      <c r="DI181" s="278"/>
      <c r="DJ181" s="278"/>
      <c r="DK181" s="278"/>
      <c r="DL181" s="278"/>
      <c r="DM181" s="278"/>
      <c r="DN181" s="278"/>
      <c r="DO181" s="278"/>
      <c r="DP181" s="278"/>
      <c r="DQ181" s="278"/>
    </row>
    <row r="182" spans="1:121" s="56" customFormat="1" ht="31.5" customHeight="1" x14ac:dyDescent="0.25">
      <c r="A182" s="56">
        <v>230</v>
      </c>
      <c r="B182" s="104">
        <v>2321</v>
      </c>
      <c r="C182" s="55">
        <v>6121</v>
      </c>
      <c r="D182" s="1124">
        <v>7358</v>
      </c>
      <c r="E182" s="1125" t="s">
        <v>469</v>
      </c>
      <c r="F182" s="279"/>
      <c r="G182" s="280">
        <v>400</v>
      </c>
      <c r="H182" s="280">
        <v>2018</v>
      </c>
      <c r="I182" s="281">
        <v>2027</v>
      </c>
      <c r="J182" s="456">
        <f t="shared" si="42"/>
        <v>50000</v>
      </c>
      <c r="K182" s="282">
        <v>0</v>
      </c>
      <c r="L182" s="283">
        <v>0</v>
      </c>
      <c r="M182" s="310">
        <f t="shared" si="43"/>
        <v>5000</v>
      </c>
      <c r="N182" s="284">
        <v>0</v>
      </c>
      <c r="O182" s="499">
        <v>5000</v>
      </c>
      <c r="P182" s="286">
        <v>0</v>
      </c>
      <c r="Q182" s="283">
        <v>0</v>
      </c>
      <c r="R182" s="287">
        <v>5000</v>
      </c>
      <c r="S182" s="286">
        <v>0</v>
      </c>
      <c r="T182" s="288">
        <v>0</v>
      </c>
      <c r="U182" s="289">
        <v>5000</v>
      </c>
      <c r="V182" s="286">
        <v>0</v>
      </c>
      <c r="W182" s="283">
        <v>0</v>
      </c>
      <c r="X182" s="287">
        <v>5000</v>
      </c>
      <c r="Y182" s="286">
        <v>0</v>
      </c>
      <c r="Z182" s="288">
        <v>0</v>
      </c>
      <c r="AA182" s="290">
        <v>30000</v>
      </c>
      <c r="AB182"/>
      <c r="AC182"/>
      <c r="AD182"/>
      <c r="AE182"/>
      <c r="AF182"/>
      <c r="AG182"/>
      <c r="AH182"/>
      <c r="AI182"/>
      <c r="AJ182" s="291"/>
      <c r="AK182" s="291"/>
      <c r="AL182" s="291"/>
      <c r="AM182" s="291"/>
      <c r="AN182" s="291"/>
      <c r="AO182" s="291"/>
      <c r="AP182" s="291"/>
      <c r="AQ182" s="291"/>
      <c r="AR182" s="278"/>
      <c r="AS182" s="278"/>
      <c r="AT182" s="278"/>
      <c r="AU182" s="278"/>
      <c r="AV182" s="278"/>
      <c r="AW182" s="278"/>
      <c r="AX182" s="278"/>
      <c r="AY182" s="278"/>
      <c r="AZ182" s="278"/>
      <c r="BA182" s="278"/>
      <c r="BB182" s="278"/>
      <c r="BC182" s="278"/>
      <c r="BD182" s="278"/>
      <c r="BE182" s="278"/>
      <c r="BF182" s="278"/>
      <c r="BG182" s="278"/>
      <c r="BH182" s="278"/>
      <c r="BI182" s="278"/>
      <c r="BJ182" s="278"/>
      <c r="BK182" s="278"/>
      <c r="BL182" s="278"/>
      <c r="BM182" s="278"/>
      <c r="BN182" s="278"/>
      <c r="BO182" s="278"/>
      <c r="BP182" s="278"/>
      <c r="BQ182" s="278"/>
      <c r="BR182" s="278"/>
      <c r="BS182" s="278"/>
      <c r="BT182" s="278"/>
      <c r="BU182" s="278"/>
      <c r="BV182" s="278"/>
      <c r="BW182" s="278"/>
      <c r="BX182" s="278"/>
      <c r="BY182" s="278"/>
      <c r="BZ182" s="278"/>
      <c r="CA182" s="278"/>
      <c r="CB182" s="278"/>
      <c r="CC182" s="278"/>
      <c r="CD182" s="278"/>
      <c r="CE182" s="278"/>
      <c r="CF182" s="278"/>
      <c r="CG182" s="278"/>
      <c r="CH182" s="278"/>
      <c r="CI182" s="278"/>
      <c r="CJ182" s="278"/>
      <c r="CK182" s="278"/>
      <c r="CL182" s="278"/>
      <c r="CM182" s="278"/>
      <c r="CN182" s="278"/>
      <c r="CO182" s="278"/>
      <c r="CP182" s="278"/>
      <c r="CQ182" s="278"/>
      <c r="CR182" s="278"/>
      <c r="CS182" s="278"/>
      <c r="CT182" s="278"/>
      <c r="CU182" s="278"/>
      <c r="CV182" s="278"/>
      <c r="CW182" s="278"/>
      <c r="CX182" s="278"/>
      <c r="CY182" s="278"/>
      <c r="CZ182" s="278"/>
      <c r="DA182" s="278"/>
      <c r="DB182" s="278"/>
      <c r="DC182" s="278"/>
      <c r="DD182" s="278"/>
      <c r="DE182" s="278"/>
      <c r="DF182" s="278"/>
      <c r="DG182" s="278"/>
      <c r="DH182" s="278"/>
      <c r="DI182" s="278"/>
      <c r="DJ182" s="278"/>
      <c r="DK182" s="278"/>
      <c r="DL182" s="278"/>
      <c r="DM182" s="278"/>
      <c r="DN182" s="278"/>
      <c r="DO182" s="278"/>
      <c r="DP182" s="278"/>
      <c r="DQ182" s="278"/>
    </row>
    <row r="183" spans="1:121" s="56" customFormat="1" ht="34.5" customHeight="1" x14ac:dyDescent="0.25">
      <c r="A183" s="56">
        <v>230</v>
      </c>
      <c r="B183" s="104">
        <v>2334</v>
      </c>
      <c r="C183" s="55">
        <v>6121</v>
      </c>
      <c r="D183" s="1124">
        <v>7272</v>
      </c>
      <c r="E183" s="1125" t="s">
        <v>115</v>
      </c>
      <c r="F183" s="279" t="s">
        <v>116</v>
      </c>
      <c r="G183" s="280">
        <v>400</v>
      </c>
      <c r="H183" s="280">
        <v>2013</v>
      </c>
      <c r="I183" s="281">
        <v>2018</v>
      </c>
      <c r="J183" s="456">
        <f t="shared" si="42"/>
        <v>3963</v>
      </c>
      <c r="K183" s="282">
        <v>138</v>
      </c>
      <c r="L183" s="283">
        <v>11</v>
      </c>
      <c r="M183" s="310">
        <f t="shared" si="43"/>
        <v>3814</v>
      </c>
      <c r="N183" s="284">
        <v>120</v>
      </c>
      <c r="O183" s="285">
        <v>3694</v>
      </c>
      <c r="P183" s="286">
        <v>0</v>
      </c>
      <c r="Q183" s="283">
        <v>0</v>
      </c>
      <c r="R183" s="287">
        <v>0</v>
      </c>
      <c r="S183" s="286">
        <v>0</v>
      </c>
      <c r="T183" s="288">
        <v>0</v>
      </c>
      <c r="U183" s="289">
        <v>0</v>
      </c>
      <c r="V183" s="286">
        <v>0</v>
      </c>
      <c r="W183" s="283">
        <v>0</v>
      </c>
      <c r="X183" s="287">
        <v>0</v>
      </c>
      <c r="Y183" s="286">
        <v>0</v>
      </c>
      <c r="Z183" s="288">
        <v>0</v>
      </c>
      <c r="AA183" s="290">
        <v>0</v>
      </c>
      <c r="AB183"/>
      <c r="AC183"/>
      <c r="AD183"/>
      <c r="AE183"/>
      <c r="AF183"/>
      <c r="AG183"/>
      <c r="AH183"/>
      <c r="AI183"/>
      <c r="AJ183" s="291"/>
      <c r="AK183" s="291"/>
      <c r="AL183" s="291"/>
      <c r="AM183" s="291"/>
      <c r="AN183" s="291"/>
      <c r="AO183" s="291"/>
      <c r="AP183" s="291"/>
      <c r="AQ183" s="291"/>
      <c r="AR183" s="278"/>
      <c r="AS183" s="278"/>
      <c r="AT183" s="278"/>
      <c r="AU183" s="278"/>
      <c r="AV183" s="278"/>
      <c r="AW183" s="278"/>
      <c r="AX183" s="278"/>
      <c r="AY183" s="278"/>
      <c r="AZ183" s="278"/>
      <c r="BA183" s="278"/>
      <c r="BB183" s="278"/>
      <c r="BC183" s="278"/>
      <c r="BD183" s="278"/>
      <c r="BE183" s="278"/>
      <c r="BF183" s="278"/>
      <c r="BG183" s="278"/>
      <c r="BH183" s="278"/>
      <c r="BI183" s="278"/>
      <c r="BJ183" s="278"/>
      <c r="BK183" s="278"/>
      <c r="BL183" s="278"/>
      <c r="BM183" s="278"/>
      <c r="BN183" s="278"/>
      <c r="BO183" s="278"/>
      <c r="BP183" s="278"/>
      <c r="BQ183" s="278"/>
      <c r="BR183" s="278"/>
      <c r="BS183" s="278"/>
      <c r="BT183" s="278"/>
      <c r="BU183" s="278"/>
      <c r="BV183" s="278"/>
      <c r="BW183" s="278"/>
      <c r="BX183" s="278"/>
      <c r="BY183" s="278"/>
      <c r="BZ183" s="278"/>
      <c r="CA183" s="278"/>
      <c r="CB183" s="278"/>
      <c r="CC183" s="278"/>
      <c r="CD183" s="278"/>
      <c r="CE183" s="278"/>
      <c r="CF183" s="278"/>
      <c r="CG183" s="278"/>
      <c r="CH183" s="278"/>
      <c r="CI183" s="278"/>
      <c r="CJ183" s="278"/>
      <c r="CK183" s="278"/>
      <c r="CL183" s="278"/>
      <c r="CM183" s="278"/>
      <c r="CN183" s="278"/>
      <c r="CO183" s="278"/>
      <c r="CP183" s="278"/>
      <c r="CQ183" s="278"/>
      <c r="CR183" s="278"/>
      <c r="CS183" s="278"/>
      <c r="CT183" s="278"/>
      <c r="CU183" s="278"/>
      <c r="CV183" s="278"/>
      <c r="CW183" s="278"/>
      <c r="CX183" s="278"/>
      <c r="CY183" s="278"/>
      <c r="CZ183" s="278"/>
      <c r="DA183" s="278"/>
      <c r="DB183" s="278"/>
      <c r="DC183" s="278"/>
      <c r="DD183" s="278"/>
      <c r="DE183" s="278"/>
      <c r="DF183" s="278"/>
      <c r="DG183" s="278"/>
      <c r="DH183" s="278"/>
      <c r="DI183" s="278"/>
      <c r="DJ183" s="278"/>
      <c r="DK183" s="278"/>
      <c r="DL183" s="278"/>
      <c r="DM183" s="278"/>
      <c r="DN183" s="278"/>
      <c r="DO183" s="278"/>
      <c r="DP183" s="278"/>
      <c r="DQ183" s="278"/>
    </row>
    <row r="184" spans="1:121" s="56" customFormat="1" ht="30.75" customHeight="1" x14ac:dyDescent="0.25">
      <c r="A184" s="56">
        <v>230</v>
      </c>
      <c r="B184" s="104">
        <v>2334</v>
      </c>
      <c r="C184" s="55">
        <v>6121</v>
      </c>
      <c r="D184" s="1143">
        <v>8209</v>
      </c>
      <c r="E184" s="382" t="s">
        <v>117</v>
      </c>
      <c r="F184" s="195" t="s">
        <v>28</v>
      </c>
      <c r="G184" s="117">
        <v>400</v>
      </c>
      <c r="H184" s="117">
        <v>2016</v>
      </c>
      <c r="I184" s="444">
        <v>2018</v>
      </c>
      <c r="J184" s="456">
        <f t="shared" si="42"/>
        <v>20417</v>
      </c>
      <c r="K184" s="453">
        <v>0</v>
      </c>
      <c r="L184" s="485">
        <v>12417</v>
      </c>
      <c r="M184" s="310">
        <f t="shared" si="43"/>
        <v>7000</v>
      </c>
      <c r="N184" s="484">
        <v>0</v>
      </c>
      <c r="O184" s="47">
        <v>7000</v>
      </c>
      <c r="P184" s="454">
        <v>0</v>
      </c>
      <c r="Q184" s="485">
        <v>0</v>
      </c>
      <c r="R184" s="235">
        <v>1000</v>
      </c>
      <c r="S184" s="454">
        <v>0</v>
      </c>
      <c r="T184" s="485">
        <v>0</v>
      </c>
      <c r="U184" s="235">
        <v>0</v>
      </c>
      <c r="V184" s="454">
        <v>0</v>
      </c>
      <c r="W184" s="485">
        <v>0</v>
      </c>
      <c r="X184" s="235">
        <v>0</v>
      </c>
      <c r="Y184" s="454">
        <v>0</v>
      </c>
      <c r="Z184" s="454">
        <v>0</v>
      </c>
      <c r="AA184" s="458">
        <v>0</v>
      </c>
      <c r="AB184"/>
      <c r="AC184"/>
      <c r="AD184"/>
      <c r="AE184"/>
      <c r="AF184"/>
      <c r="AG184"/>
      <c r="AH184"/>
      <c r="AI184"/>
      <c r="AJ184" s="291"/>
      <c r="AK184" s="291"/>
      <c r="AL184" s="291"/>
      <c r="AM184" s="291"/>
      <c r="AN184" s="291"/>
      <c r="AO184" s="291"/>
      <c r="AP184" s="291"/>
      <c r="AQ184" s="291"/>
      <c r="AR184" s="278"/>
      <c r="AS184" s="278"/>
      <c r="AT184" s="278"/>
      <c r="AU184" s="278"/>
      <c r="AV184" s="278"/>
      <c r="AW184" s="278"/>
      <c r="AX184" s="278"/>
      <c r="AY184" s="278"/>
      <c r="AZ184" s="278"/>
      <c r="BA184" s="278"/>
      <c r="BB184" s="278"/>
      <c r="BC184" s="278"/>
      <c r="BD184" s="278"/>
      <c r="BE184" s="278"/>
      <c r="BF184" s="278"/>
      <c r="BG184" s="278"/>
      <c r="BH184" s="278"/>
      <c r="BI184" s="278"/>
      <c r="BJ184" s="278"/>
      <c r="BK184" s="278"/>
      <c r="BL184" s="278"/>
      <c r="BM184" s="278"/>
      <c r="BN184" s="278"/>
      <c r="BO184" s="278"/>
      <c r="BP184" s="278"/>
      <c r="BQ184" s="278"/>
      <c r="BR184" s="278"/>
      <c r="BS184" s="278"/>
      <c r="BT184" s="278"/>
      <c r="BU184" s="278"/>
      <c r="BV184" s="278"/>
      <c r="BW184" s="278"/>
      <c r="BX184" s="278"/>
      <c r="BY184" s="278"/>
      <c r="BZ184" s="278"/>
      <c r="CA184" s="278"/>
      <c r="CB184" s="278"/>
      <c r="CC184" s="278"/>
      <c r="CD184" s="278"/>
      <c r="CE184" s="278"/>
      <c r="CF184" s="278"/>
      <c r="CG184" s="278"/>
      <c r="CH184" s="278"/>
      <c r="CI184" s="278"/>
      <c r="CJ184" s="278"/>
      <c r="CK184" s="278"/>
      <c r="CL184" s="278"/>
      <c r="CM184" s="278"/>
      <c r="CN184" s="278"/>
      <c r="CO184" s="278"/>
      <c r="CP184" s="278"/>
      <c r="CQ184" s="278"/>
      <c r="CR184" s="278"/>
      <c r="CS184" s="278"/>
      <c r="CT184" s="278"/>
      <c r="CU184" s="278"/>
      <c r="CV184" s="278"/>
      <c r="CW184" s="278"/>
      <c r="CX184" s="278"/>
      <c r="CY184" s="278"/>
      <c r="CZ184" s="278"/>
      <c r="DA184" s="278"/>
      <c r="DB184" s="278"/>
      <c r="DC184" s="278"/>
      <c r="DD184" s="278"/>
      <c r="DE184" s="278"/>
      <c r="DF184" s="278"/>
      <c r="DG184" s="278"/>
      <c r="DH184" s="278"/>
      <c r="DI184" s="278"/>
      <c r="DJ184" s="278"/>
      <c r="DK184" s="278"/>
      <c r="DL184" s="278"/>
      <c r="DM184" s="278"/>
      <c r="DN184" s="278"/>
      <c r="DO184" s="278"/>
      <c r="DP184" s="278"/>
      <c r="DQ184" s="278"/>
    </row>
    <row r="185" spans="1:121" s="56" customFormat="1" ht="31.5" customHeight="1" x14ac:dyDescent="0.25">
      <c r="A185" s="56">
        <v>230</v>
      </c>
      <c r="B185" s="79">
        <v>2334</v>
      </c>
      <c r="C185" s="55">
        <v>6121</v>
      </c>
      <c r="D185" s="1153">
        <v>8210</v>
      </c>
      <c r="E185" s="167" t="s">
        <v>470</v>
      </c>
      <c r="F185" s="168" t="s">
        <v>28</v>
      </c>
      <c r="G185" s="76">
        <v>400</v>
      </c>
      <c r="H185" s="76">
        <v>2016</v>
      </c>
      <c r="I185" s="169">
        <v>2019</v>
      </c>
      <c r="J185" s="434">
        <f t="shared" si="42"/>
        <v>26500</v>
      </c>
      <c r="K185" s="170">
        <v>0</v>
      </c>
      <c r="L185" s="171">
        <v>385</v>
      </c>
      <c r="M185" s="435">
        <f t="shared" si="43"/>
        <v>7615</v>
      </c>
      <c r="N185" s="172">
        <v>615</v>
      </c>
      <c r="O185" s="173">
        <v>7000</v>
      </c>
      <c r="P185" s="174">
        <v>0</v>
      </c>
      <c r="Q185" s="1178">
        <v>0</v>
      </c>
      <c r="R185" s="175">
        <v>18500</v>
      </c>
      <c r="S185" s="174">
        <v>0</v>
      </c>
      <c r="T185" s="176">
        <v>0</v>
      </c>
      <c r="U185" s="177">
        <v>0</v>
      </c>
      <c r="V185" s="174">
        <v>0</v>
      </c>
      <c r="W185" s="171">
        <v>0</v>
      </c>
      <c r="X185" s="175">
        <v>0</v>
      </c>
      <c r="Y185" s="174">
        <v>0</v>
      </c>
      <c r="Z185" s="176">
        <v>0</v>
      </c>
      <c r="AA185" s="178">
        <v>0</v>
      </c>
      <c r="AB185"/>
      <c r="AC185"/>
      <c r="AD185"/>
      <c r="AE185"/>
      <c r="AF185"/>
      <c r="AG185"/>
      <c r="AH185"/>
      <c r="AI185"/>
      <c r="AJ185" s="291"/>
      <c r="AK185" s="291"/>
      <c r="AL185" s="291"/>
      <c r="AM185" s="291"/>
      <c r="AN185" s="291"/>
      <c r="AO185" s="291"/>
      <c r="AP185" s="291"/>
      <c r="AQ185" s="291"/>
      <c r="AR185" s="278"/>
      <c r="AS185" s="278"/>
      <c r="AT185" s="278"/>
      <c r="AU185" s="278"/>
      <c r="AV185" s="278"/>
      <c r="AW185" s="278"/>
      <c r="AX185" s="278"/>
      <c r="AY185" s="278"/>
      <c r="AZ185" s="278"/>
      <c r="BA185" s="278"/>
      <c r="BB185" s="278"/>
      <c r="BC185" s="278"/>
      <c r="BD185" s="278"/>
      <c r="BE185" s="278"/>
      <c r="BF185" s="278"/>
      <c r="BG185" s="278"/>
      <c r="BH185" s="278"/>
      <c r="BI185" s="278"/>
      <c r="BJ185" s="278"/>
      <c r="BK185" s="278"/>
      <c r="BL185" s="278"/>
      <c r="BM185" s="278"/>
      <c r="BN185" s="278"/>
      <c r="BO185" s="278"/>
      <c r="BP185" s="278"/>
      <c r="BQ185" s="278"/>
      <c r="BR185" s="278"/>
      <c r="BS185" s="278"/>
      <c r="BT185" s="278"/>
      <c r="BU185" s="278"/>
      <c r="BV185" s="278"/>
      <c r="BW185" s="278"/>
      <c r="BX185" s="278"/>
      <c r="BY185" s="278"/>
      <c r="BZ185" s="278"/>
      <c r="CA185" s="278"/>
      <c r="CB185" s="278"/>
      <c r="CC185" s="278"/>
      <c r="CD185" s="278"/>
      <c r="CE185" s="278"/>
      <c r="CF185" s="278"/>
      <c r="CG185" s="278"/>
      <c r="CH185" s="278"/>
      <c r="CI185" s="278"/>
      <c r="CJ185" s="278"/>
      <c r="CK185" s="278"/>
      <c r="CL185" s="278"/>
      <c r="CM185" s="278"/>
      <c r="CN185" s="278"/>
      <c r="CO185" s="278"/>
      <c r="CP185" s="278"/>
      <c r="CQ185" s="278"/>
      <c r="CR185" s="278"/>
      <c r="CS185" s="278"/>
      <c r="CT185" s="278"/>
      <c r="CU185" s="278"/>
      <c r="CV185" s="278"/>
      <c r="CW185" s="278"/>
      <c r="CX185" s="278"/>
      <c r="CY185" s="278"/>
      <c r="CZ185" s="278"/>
      <c r="DA185" s="278"/>
      <c r="DB185" s="278"/>
      <c r="DC185" s="278"/>
      <c r="DD185" s="278"/>
      <c r="DE185" s="278"/>
      <c r="DF185" s="278"/>
      <c r="DG185" s="278"/>
      <c r="DH185" s="278"/>
      <c r="DI185" s="278"/>
      <c r="DJ185" s="278"/>
      <c r="DK185" s="278"/>
      <c r="DL185" s="278"/>
      <c r="DM185" s="278"/>
      <c r="DN185" s="278"/>
      <c r="DO185" s="278"/>
      <c r="DP185" s="278"/>
      <c r="DQ185" s="278"/>
    </row>
    <row r="187" spans="1:121" s="56" customFormat="1" ht="30.75" customHeight="1" x14ac:dyDescent="0.25">
      <c r="A187" s="56">
        <v>230</v>
      </c>
      <c r="B187" s="79">
        <v>2334</v>
      </c>
      <c r="C187" s="55">
        <v>6121</v>
      </c>
      <c r="D187" s="1154">
        <v>8213</v>
      </c>
      <c r="E187" s="1155" t="s">
        <v>471</v>
      </c>
      <c r="F187" s="367"/>
      <c r="G187" s="337">
        <v>400</v>
      </c>
      <c r="H187" s="337">
        <v>2017</v>
      </c>
      <c r="I187" s="430">
        <v>2021</v>
      </c>
      <c r="J187" s="179">
        <f t="shared" si="42"/>
        <v>138830</v>
      </c>
      <c r="K187" s="431">
        <v>0</v>
      </c>
      <c r="L187" s="180">
        <v>0</v>
      </c>
      <c r="M187" s="181">
        <f t="shared" si="43"/>
        <v>830</v>
      </c>
      <c r="N187" s="182">
        <v>0</v>
      </c>
      <c r="O187" s="183">
        <v>0</v>
      </c>
      <c r="P187" s="184">
        <v>0</v>
      </c>
      <c r="Q187" s="1179">
        <v>830</v>
      </c>
      <c r="R187" s="185">
        <v>8000</v>
      </c>
      <c r="S187" s="184">
        <v>0</v>
      </c>
      <c r="T187" s="186">
        <v>0</v>
      </c>
      <c r="U187" s="187">
        <v>50000</v>
      </c>
      <c r="V187" s="184">
        <v>0</v>
      </c>
      <c r="W187" s="180">
        <v>0</v>
      </c>
      <c r="X187" s="185">
        <v>80000</v>
      </c>
      <c r="Y187" s="184">
        <v>0</v>
      </c>
      <c r="Z187" s="186">
        <v>0</v>
      </c>
      <c r="AA187" s="188">
        <v>0</v>
      </c>
      <c r="AB187"/>
      <c r="AC187"/>
      <c r="AD187"/>
      <c r="AE187"/>
      <c r="AF187"/>
      <c r="AG187"/>
      <c r="AH187"/>
      <c r="AI187"/>
      <c r="AJ187" s="291"/>
      <c r="AK187" s="291"/>
      <c r="AL187" s="291"/>
      <c r="AM187" s="291"/>
      <c r="AN187" s="291"/>
      <c r="AO187" s="291"/>
      <c r="AP187" s="291"/>
      <c r="AQ187" s="291"/>
      <c r="AR187" s="278"/>
      <c r="AS187" s="278"/>
      <c r="AT187" s="278"/>
      <c r="AU187" s="278"/>
      <c r="AV187" s="278"/>
      <c r="AW187" s="278"/>
      <c r="AX187" s="278"/>
      <c r="AY187" s="278"/>
      <c r="AZ187" s="278"/>
      <c r="BA187" s="278"/>
      <c r="BB187" s="278"/>
      <c r="BC187" s="278"/>
      <c r="BD187" s="278"/>
      <c r="BE187" s="278"/>
      <c r="BF187" s="278"/>
      <c r="BG187" s="278"/>
      <c r="BH187" s="278"/>
      <c r="BI187" s="278"/>
      <c r="BJ187" s="278"/>
      <c r="BK187" s="278"/>
      <c r="BL187" s="278"/>
      <c r="BM187" s="278"/>
      <c r="BN187" s="278"/>
      <c r="BO187" s="278"/>
      <c r="BP187" s="278"/>
      <c r="BQ187" s="278"/>
      <c r="BR187" s="278"/>
      <c r="BS187" s="278"/>
      <c r="BT187" s="278"/>
      <c r="BU187" s="278"/>
      <c r="BV187" s="278"/>
      <c r="BW187" s="278"/>
      <c r="BX187" s="278"/>
      <c r="BY187" s="278"/>
      <c r="BZ187" s="278"/>
      <c r="CA187" s="278"/>
      <c r="CB187" s="278"/>
      <c r="CC187" s="278"/>
      <c r="CD187" s="278"/>
      <c r="CE187" s="278"/>
      <c r="CF187" s="278"/>
      <c r="CG187" s="278"/>
      <c r="CH187" s="278"/>
      <c r="CI187" s="278"/>
      <c r="CJ187" s="278"/>
      <c r="CK187" s="278"/>
      <c r="CL187" s="278"/>
      <c r="CM187" s="278"/>
      <c r="CN187" s="278"/>
      <c r="CO187" s="278"/>
      <c r="CP187" s="278"/>
      <c r="CQ187" s="278"/>
      <c r="CR187" s="278"/>
      <c r="CS187" s="278"/>
      <c r="CT187" s="278"/>
      <c r="CU187" s="278"/>
      <c r="CV187" s="278"/>
      <c r="CW187" s="278"/>
      <c r="CX187" s="278"/>
      <c r="CY187" s="278"/>
      <c r="CZ187" s="278"/>
      <c r="DA187" s="278"/>
      <c r="DB187" s="278"/>
      <c r="DC187" s="278"/>
      <c r="DD187" s="278"/>
      <c r="DE187" s="278"/>
      <c r="DF187" s="278"/>
      <c r="DG187" s="278"/>
      <c r="DH187" s="278"/>
      <c r="DI187" s="278"/>
      <c r="DJ187" s="278"/>
      <c r="DK187" s="278"/>
      <c r="DL187" s="278"/>
      <c r="DM187" s="278"/>
      <c r="DN187" s="278"/>
      <c r="DO187" s="278"/>
      <c r="DP187" s="278"/>
      <c r="DQ187" s="278"/>
    </row>
    <row r="188" spans="1:121" s="56" customFormat="1" ht="32.25" customHeight="1" x14ac:dyDescent="0.25">
      <c r="A188" s="52">
        <v>230</v>
      </c>
      <c r="B188" s="432">
        <v>3111</v>
      </c>
      <c r="C188" s="433">
        <v>6121</v>
      </c>
      <c r="D188" s="1130">
        <v>6320</v>
      </c>
      <c r="E188" s="1024" t="s">
        <v>118</v>
      </c>
      <c r="F188" s="168"/>
      <c r="G188" s="76">
        <v>400</v>
      </c>
      <c r="H188" s="76">
        <v>2016</v>
      </c>
      <c r="I188" s="169">
        <v>2018</v>
      </c>
      <c r="J188" s="434">
        <f t="shared" si="42"/>
        <v>533</v>
      </c>
      <c r="K188" s="170">
        <v>33</v>
      </c>
      <c r="L188" s="171">
        <v>0</v>
      </c>
      <c r="M188" s="435">
        <f t="shared" si="43"/>
        <v>500</v>
      </c>
      <c r="N188" s="172">
        <v>0</v>
      </c>
      <c r="O188" s="173">
        <v>500</v>
      </c>
      <c r="P188" s="174">
        <v>0</v>
      </c>
      <c r="Q188" s="171">
        <v>0</v>
      </c>
      <c r="R188" s="175">
        <v>0</v>
      </c>
      <c r="S188" s="174">
        <v>0</v>
      </c>
      <c r="T188" s="176">
        <v>0</v>
      </c>
      <c r="U188" s="177">
        <v>0</v>
      </c>
      <c r="V188" s="174">
        <v>0</v>
      </c>
      <c r="W188" s="171">
        <v>0</v>
      </c>
      <c r="X188" s="175">
        <v>0</v>
      </c>
      <c r="Y188" s="174">
        <v>0</v>
      </c>
      <c r="Z188" s="176">
        <v>0</v>
      </c>
      <c r="AA188" s="178">
        <v>0</v>
      </c>
      <c r="AB188" s="394"/>
      <c r="AC188" s="394"/>
      <c r="AD188" s="394"/>
      <c r="AE188" s="394"/>
      <c r="AF188"/>
      <c r="AG188"/>
      <c r="AH188"/>
      <c r="AI188"/>
      <c r="AJ188" s="291"/>
      <c r="AK188" s="291"/>
      <c r="AL188" s="291"/>
      <c r="AM188" s="291"/>
      <c r="AN188" s="291"/>
      <c r="AO188" s="291"/>
      <c r="AP188" s="291"/>
      <c r="AQ188" s="291"/>
      <c r="AR188" s="278"/>
      <c r="AS188" s="278"/>
      <c r="AT188" s="278"/>
      <c r="AU188" s="278"/>
      <c r="AV188" s="278"/>
      <c r="AW188" s="278"/>
      <c r="AX188" s="278"/>
      <c r="AY188" s="278"/>
      <c r="AZ188" s="278"/>
      <c r="BA188" s="278"/>
      <c r="BB188" s="278"/>
      <c r="BC188" s="278"/>
      <c r="BD188" s="278"/>
      <c r="BE188" s="278"/>
      <c r="BF188" s="278"/>
      <c r="BG188" s="278"/>
      <c r="BH188" s="278"/>
      <c r="BI188" s="278"/>
      <c r="BJ188" s="278"/>
      <c r="BK188" s="278"/>
      <c r="BL188" s="278"/>
      <c r="BM188" s="278"/>
      <c r="BN188" s="278"/>
      <c r="BO188" s="278"/>
      <c r="BP188" s="278"/>
      <c r="BQ188" s="278"/>
      <c r="BR188" s="278"/>
      <c r="BS188" s="278"/>
      <c r="BT188" s="278"/>
      <c r="BU188" s="278"/>
      <c r="BV188" s="278"/>
      <c r="BW188" s="278"/>
      <c r="BX188" s="278"/>
      <c r="BY188" s="278"/>
      <c r="BZ188" s="278"/>
      <c r="CA188" s="278"/>
      <c r="CB188" s="278"/>
      <c r="CC188" s="278"/>
      <c r="CD188" s="278"/>
      <c r="CE188" s="278"/>
      <c r="CF188" s="278"/>
      <c r="CG188" s="278"/>
      <c r="CH188" s="278"/>
      <c r="CI188" s="278"/>
      <c r="CJ188" s="278"/>
      <c r="CK188" s="278"/>
      <c r="CL188" s="278"/>
      <c r="CM188" s="278"/>
      <c r="CN188" s="278"/>
      <c r="CO188" s="278"/>
      <c r="CP188" s="278"/>
      <c r="CQ188" s="278"/>
      <c r="CR188" s="278"/>
      <c r="CS188" s="278"/>
      <c r="CT188" s="278"/>
      <c r="CU188" s="278"/>
      <c r="CV188" s="278"/>
      <c r="CW188" s="278"/>
      <c r="CX188" s="278"/>
      <c r="CY188" s="278"/>
      <c r="CZ188" s="278"/>
      <c r="DA188" s="278"/>
      <c r="DB188" s="278"/>
      <c r="DC188" s="278"/>
      <c r="DD188" s="278"/>
      <c r="DE188" s="278"/>
      <c r="DF188" s="278"/>
      <c r="DG188" s="278"/>
      <c r="DH188" s="278"/>
      <c r="DI188" s="278"/>
      <c r="DJ188" s="278"/>
      <c r="DK188" s="278"/>
      <c r="DL188" s="278"/>
      <c r="DM188" s="278"/>
      <c r="DN188" s="278"/>
      <c r="DO188" s="278"/>
      <c r="DP188" s="278"/>
      <c r="DQ188" s="278"/>
    </row>
    <row r="189" spans="1:121" s="56" customFormat="1" ht="30.75" customHeight="1" x14ac:dyDescent="0.25">
      <c r="A189" s="52">
        <v>230</v>
      </c>
      <c r="B189" s="104">
        <v>3113</v>
      </c>
      <c r="C189" s="55">
        <v>6121</v>
      </c>
      <c r="D189" s="1124">
        <v>6315</v>
      </c>
      <c r="E189" s="1125" t="s">
        <v>472</v>
      </c>
      <c r="F189" s="367" t="s">
        <v>82</v>
      </c>
      <c r="G189" s="337">
        <v>400</v>
      </c>
      <c r="H189" s="337">
        <v>2013</v>
      </c>
      <c r="I189" s="430">
        <v>2018</v>
      </c>
      <c r="J189" s="179">
        <f t="shared" si="42"/>
        <v>17433</v>
      </c>
      <c r="K189" s="431">
        <v>433</v>
      </c>
      <c r="L189" s="180">
        <v>0</v>
      </c>
      <c r="M189" s="181">
        <f t="shared" si="43"/>
        <v>2000</v>
      </c>
      <c r="N189" s="182">
        <v>0</v>
      </c>
      <c r="O189" s="183">
        <v>2000</v>
      </c>
      <c r="P189" s="184">
        <v>0</v>
      </c>
      <c r="Q189" s="180">
        <v>0</v>
      </c>
      <c r="R189" s="185">
        <v>15000</v>
      </c>
      <c r="S189" s="184">
        <v>0</v>
      </c>
      <c r="T189" s="186">
        <v>0</v>
      </c>
      <c r="U189" s="187">
        <v>0</v>
      </c>
      <c r="V189" s="184">
        <v>0</v>
      </c>
      <c r="W189" s="180">
        <v>0</v>
      </c>
      <c r="X189" s="185">
        <v>0</v>
      </c>
      <c r="Y189" s="184">
        <v>0</v>
      </c>
      <c r="Z189" s="186">
        <v>0</v>
      </c>
      <c r="AA189" s="188">
        <v>0</v>
      </c>
      <c r="AB189" s="394"/>
      <c r="AC189" s="394"/>
      <c r="AD189" s="394"/>
      <c r="AE189" s="394"/>
      <c r="AF189"/>
      <c r="AG189"/>
      <c r="AH189"/>
      <c r="AI189"/>
      <c r="AJ189" s="291"/>
      <c r="AK189" s="291"/>
      <c r="AL189" s="291"/>
      <c r="AM189" s="291"/>
      <c r="AN189" s="291"/>
      <c r="AO189" s="291"/>
      <c r="AP189" s="291"/>
      <c r="AQ189" s="291"/>
      <c r="AR189" s="278"/>
      <c r="AS189" s="278"/>
      <c r="AT189" s="278"/>
      <c r="AU189" s="278"/>
      <c r="AV189" s="278"/>
      <c r="AW189" s="278"/>
      <c r="AX189" s="278"/>
      <c r="AY189" s="278"/>
      <c r="AZ189" s="278"/>
      <c r="BA189" s="278"/>
      <c r="BB189" s="278"/>
      <c r="BC189" s="278"/>
      <c r="BD189" s="278"/>
      <c r="BE189" s="278"/>
      <c r="BF189" s="278"/>
      <c r="BG189" s="278"/>
      <c r="BH189" s="278"/>
      <c r="BI189" s="278"/>
      <c r="BJ189" s="278"/>
      <c r="BK189" s="278"/>
      <c r="BL189" s="278"/>
      <c r="BM189" s="278"/>
      <c r="BN189" s="278"/>
      <c r="BO189" s="278"/>
      <c r="BP189" s="278"/>
      <c r="BQ189" s="278"/>
      <c r="BR189" s="278"/>
      <c r="BS189" s="278"/>
      <c r="BT189" s="278"/>
      <c r="BU189" s="278"/>
      <c r="BV189" s="278"/>
      <c r="BW189" s="278"/>
      <c r="BX189" s="278"/>
      <c r="BY189" s="278"/>
      <c r="BZ189" s="278"/>
      <c r="CA189" s="278"/>
      <c r="CB189" s="278"/>
      <c r="CC189" s="278"/>
      <c r="CD189" s="278"/>
      <c r="CE189" s="278"/>
      <c r="CF189" s="278"/>
      <c r="CG189" s="278"/>
      <c r="CH189" s="278"/>
      <c r="CI189" s="278"/>
      <c r="CJ189" s="278"/>
      <c r="CK189" s="278"/>
      <c r="CL189" s="278"/>
      <c r="CM189" s="278"/>
      <c r="CN189" s="278"/>
      <c r="CO189" s="278"/>
      <c r="CP189" s="278"/>
      <c r="CQ189" s="278"/>
      <c r="CR189" s="278"/>
      <c r="CS189" s="278"/>
      <c r="CT189" s="278"/>
      <c r="CU189" s="278"/>
      <c r="CV189" s="278"/>
      <c r="CW189" s="278"/>
      <c r="CX189" s="278"/>
      <c r="CY189" s="278"/>
      <c r="CZ189" s="278"/>
      <c r="DA189" s="278"/>
      <c r="DB189" s="278"/>
      <c r="DC189" s="278"/>
      <c r="DD189" s="278"/>
      <c r="DE189" s="278"/>
      <c r="DF189" s="278"/>
      <c r="DG189" s="278"/>
      <c r="DH189" s="278"/>
      <c r="DI189" s="278"/>
      <c r="DJ189" s="278"/>
      <c r="DK189" s="278"/>
      <c r="DL189" s="278"/>
      <c r="DM189" s="278"/>
      <c r="DN189" s="278"/>
      <c r="DO189" s="278"/>
      <c r="DP189" s="278"/>
      <c r="DQ189" s="278"/>
    </row>
    <row r="190" spans="1:121" s="304" customFormat="1" ht="30.75" customHeight="1" x14ac:dyDescent="0.25">
      <c r="A190" s="628">
        <v>230</v>
      </c>
      <c r="B190" s="404">
        <v>3113</v>
      </c>
      <c r="C190" s="658">
        <v>6121</v>
      </c>
      <c r="D190" s="1128">
        <v>6321</v>
      </c>
      <c r="E190" s="482" t="s">
        <v>119</v>
      </c>
      <c r="F190" s="386"/>
      <c r="G190" s="387">
        <v>400</v>
      </c>
      <c r="H190" s="387">
        <v>2016</v>
      </c>
      <c r="I190" s="388">
        <v>2018</v>
      </c>
      <c r="J190" s="302">
        <f t="shared" si="42"/>
        <v>604</v>
      </c>
      <c r="K190" s="610">
        <v>48</v>
      </c>
      <c r="L190" s="611">
        <v>56</v>
      </c>
      <c r="M190" s="54">
        <f t="shared" si="43"/>
        <v>500</v>
      </c>
      <c r="N190" s="89">
        <v>0</v>
      </c>
      <c r="O190" s="390">
        <v>500</v>
      </c>
      <c r="P190" s="612">
        <v>0</v>
      </c>
      <c r="Q190" s="611">
        <v>0</v>
      </c>
      <c r="R190" s="91">
        <v>0</v>
      </c>
      <c r="S190" s="612">
        <v>0</v>
      </c>
      <c r="T190" s="613">
        <v>0</v>
      </c>
      <c r="U190" s="93">
        <v>0</v>
      </c>
      <c r="V190" s="612">
        <v>0</v>
      </c>
      <c r="W190" s="611">
        <v>0</v>
      </c>
      <c r="X190" s="91">
        <v>0</v>
      </c>
      <c r="Y190" s="612">
        <v>0</v>
      </c>
      <c r="Z190" s="613">
        <v>0</v>
      </c>
      <c r="AA190" s="481">
        <v>0</v>
      </c>
      <c r="AB190" s="394"/>
      <c r="AC190" s="394"/>
      <c r="AD190" s="394"/>
      <c r="AE190" s="394"/>
      <c r="AF190"/>
      <c r="AG190"/>
      <c r="AH190"/>
      <c r="AI190"/>
      <c r="AJ190" s="291"/>
      <c r="AK190" s="291"/>
      <c r="AL190" s="291"/>
      <c r="AM190" s="291"/>
      <c r="AN190" s="291"/>
      <c r="AO190" s="291"/>
      <c r="AP190" s="291"/>
      <c r="AQ190" s="291"/>
      <c r="AR190" s="278"/>
      <c r="AS190" s="278"/>
      <c r="AT190" s="278"/>
      <c r="AU190" s="278"/>
      <c r="AV190" s="278"/>
      <c r="AW190" s="278"/>
      <c r="AX190" s="278"/>
      <c r="AY190" s="278"/>
      <c r="AZ190" s="278"/>
      <c r="BA190" s="278"/>
      <c r="BB190" s="278"/>
      <c r="BC190" s="278"/>
      <c r="BD190" s="278"/>
      <c r="BE190" s="278"/>
      <c r="BF190" s="278"/>
      <c r="BG190" s="278"/>
      <c r="BH190" s="278"/>
      <c r="BI190" s="278"/>
      <c r="BJ190" s="278"/>
      <c r="BK190" s="278"/>
      <c r="BL190" s="278"/>
      <c r="BM190" s="278"/>
      <c r="BN190" s="278"/>
      <c r="BO190" s="278"/>
      <c r="BP190" s="278"/>
      <c r="BQ190" s="278"/>
      <c r="BR190" s="278"/>
      <c r="BS190" s="278"/>
      <c r="BT190" s="278"/>
      <c r="BU190" s="278"/>
      <c r="BV190" s="278"/>
      <c r="BW190" s="278"/>
      <c r="BX190" s="278"/>
      <c r="BY190" s="278"/>
      <c r="BZ190" s="278"/>
      <c r="CA190" s="278"/>
      <c r="CB190" s="278"/>
      <c r="CC190" s="278"/>
      <c r="CD190" s="278"/>
      <c r="CE190" s="278"/>
      <c r="CF190" s="278"/>
      <c r="CG190" s="278"/>
      <c r="CH190" s="278"/>
      <c r="CI190" s="278"/>
      <c r="CJ190" s="278"/>
      <c r="CK190" s="278"/>
      <c r="CL190" s="278"/>
      <c r="CM190" s="278"/>
      <c r="CN190" s="278"/>
      <c r="CO190" s="278"/>
      <c r="CP190" s="278"/>
      <c r="CQ190" s="278"/>
      <c r="CR190" s="278"/>
      <c r="CS190" s="278"/>
      <c r="CT190" s="278"/>
      <c r="CU190" s="278"/>
      <c r="CV190" s="278"/>
      <c r="CW190" s="278"/>
      <c r="CX190" s="278"/>
      <c r="CY190" s="278"/>
      <c r="CZ190" s="278"/>
      <c r="DA190" s="278"/>
      <c r="DB190" s="278"/>
      <c r="DC190" s="278"/>
      <c r="DD190" s="278"/>
      <c r="DE190" s="278"/>
      <c r="DF190" s="278"/>
      <c r="DG190" s="278"/>
      <c r="DH190" s="278"/>
      <c r="DI190" s="278"/>
      <c r="DJ190" s="278"/>
      <c r="DK190" s="278"/>
      <c r="DL190" s="278"/>
      <c r="DM190" s="278"/>
      <c r="DN190" s="278"/>
      <c r="DO190" s="278"/>
      <c r="DP190" s="278"/>
      <c r="DQ190" s="278"/>
    </row>
    <row r="191" spans="1:121" s="304" customFormat="1" ht="45.75" customHeight="1" x14ac:dyDescent="0.25">
      <c r="A191" s="56">
        <v>230</v>
      </c>
      <c r="B191" s="79">
        <v>3233</v>
      </c>
      <c r="C191" s="55">
        <v>6121</v>
      </c>
      <c r="D191" s="1141">
        <v>6324</v>
      </c>
      <c r="E191" s="392" t="s">
        <v>120</v>
      </c>
      <c r="F191" s="279"/>
      <c r="G191" s="280">
        <v>400</v>
      </c>
      <c r="H191" s="280">
        <v>2016</v>
      </c>
      <c r="I191" s="281">
        <v>2018</v>
      </c>
      <c r="J191" s="456">
        <f t="shared" si="42"/>
        <v>917</v>
      </c>
      <c r="K191" s="282">
        <v>0</v>
      </c>
      <c r="L191" s="283">
        <v>917</v>
      </c>
      <c r="M191" s="310">
        <f t="shared" si="43"/>
        <v>0</v>
      </c>
      <c r="N191" s="284">
        <v>0</v>
      </c>
      <c r="O191" s="285">
        <v>0</v>
      </c>
      <c r="P191" s="286">
        <v>0</v>
      </c>
      <c r="Q191" s="1177">
        <v>0</v>
      </c>
      <c r="R191" s="287">
        <v>0</v>
      </c>
      <c r="S191" s="286">
        <v>0</v>
      </c>
      <c r="T191" s="288">
        <v>0</v>
      </c>
      <c r="U191" s="289">
        <v>0</v>
      </c>
      <c r="V191" s="286">
        <v>0</v>
      </c>
      <c r="W191" s="283">
        <v>0</v>
      </c>
      <c r="X191" s="287">
        <v>0</v>
      </c>
      <c r="Y191" s="286">
        <v>0</v>
      </c>
      <c r="Z191" s="288">
        <v>0</v>
      </c>
      <c r="AA191" s="290">
        <v>0</v>
      </c>
      <c r="AB191"/>
      <c r="AC191"/>
      <c r="AD191"/>
      <c r="AE191"/>
      <c r="AF191"/>
      <c r="AG191"/>
      <c r="AH191"/>
      <c r="AI191"/>
      <c r="AJ191" s="291"/>
      <c r="AK191" s="291"/>
      <c r="AL191" s="291"/>
      <c r="AM191" s="291"/>
      <c r="AN191" s="291"/>
      <c r="AO191" s="291"/>
      <c r="AP191" s="291"/>
      <c r="AQ191" s="291"/>
      <c r="AR191" s="278"/>
      <c r="AS191" s="278"/>
      <c r="AT191" s="278"/>
      <c r="AU191" s="278"/>
      <c r="AV191" s="278"/>
      <c r="AW191" s="278"/>
      <c r="AX191" s="278"/>
      <c r="AY191" s="278"/>
      <c r="AZ191" s="278"/>
      <c r="BA191" s="278"/>
      <c r="BB191" s="278"/>
      <c r="BC191" s="278"/>
      <c r="BD191" s="278"/>
      <c r="BE191" s="278"/>
      <c r="BF191" s="278"/>
      <c r="BG191" s="278"/>
      <c r="BH191" s="278"/>
      <c r="BI191" s="278"/>
      <c r="BJ191" s="278"/>
      <c r="BK191" s="278"/>
      <c r="BL191" s="278"/>
      <c r="BM191" s="278"/>
      <c r="BN191" s="278"/>
      <c r="BO191" s="278"/>
      <c r="BP191" s="278"/>
      <c r="BQ191" s="278"/>
      <c r="BR191" s="278"/>
      <c r="BS191" s="278"/>
      <c r="BT191" s="278"/>
      <c r="BU191" s="278"/>
      <c r="BV191" s="278"/>
      <c r="BW191" s="278"/>
      <c r="BX191" s="278"/>
      <c r="BY191" s="278"/>
      <c r="BZ191" s="278"/>
      <c r="CA191" s="278"/>
      <c r="CB191" s="278"/>
      <c r="CC191" s="278"/>
      <c r="CD191" s="278"/>
      <c r="CE191" s="278"/>
      <c r="CF191" s="278"/>
      <c r="CG191" s="278"/>
      <c r="CH191" s="278"/>
      <c r="CI191" s="278"/>
      <c r="CJ191" s="278"/>
      <c r="CK191" s="278"/>
      <c r="CL191" s="278"/>
      <c r="CM191" s="278"/>
      <c r="CN191" s="278"/>
      <c r="CO191" s="278"/>
      <c r="CP191" s="278"/>
      <c r="CQ191" s="278"/>
      <c r="CR191" s="278"/>
      <c r="CS191" s="278"/>
      <c r="CT191" s="278"/>
      <c r="CU191" s="278"/>
      <c r="CV191" s="278"/>
      <c r="CW191" s="278"/>
      <c r="CX191" s="278"/>
      <c r="CY191" s="278"/>
      <c r="CZ191" s="278"/>
      <c r="DA191" s="278"/>
      <c r="DB191" s="278"/>
      <c r="DC191" s="278"/>
      <c r="DD191" s="278"/>
      <c r="DE191" s="278"/>
      <c r="DF191" s="278"/>
      <c r="DG191" s="278"/>
      <c r="DH191" s="278"/>
      <c r="DI191" s="278"/>
      <c r="DJ191" s="278"/>
      <c r="DK191" s="278"/>
      <c r="DL191" s="278"/>
      <c r="DM191" s="278"/>
      <c r="DN191" s="278"/>
      <c r="DO191" s="278"/>
      <c r="DP191" s="278"/>
      <c r="DQ191" s="278"/>
    </row>
    <row r="192" spans="1:121" s="56" customFormat="1" ht="30.75" customHeight="1" x14ac:dyDescent="0.25">
      <c r="A192" s="56">
        <v>230</v>
      </c>
      <c r="B192" s="79">
        <v>3311</v>
      </c>
      <c r="C192" s="55">
        <v>6121</v>
      </c>
      <c r="D192" s="1124">
        <v>8203</v>
      </c>
      <c r="E192" s="1125" t="s">
        <v>121</v>
      </c>
      <c r="F192" s="195" t="s">
        <v>28</v>
      </c>
      <c r="G192" s="117">
        <v>400</v>
      </c>
      <c r="H192" s="117">
        <v>2017</v>
      </c>
      <c r="I192" s="444">
        <v>2018</v>
      </c>
      <c r="J192" s="456">
        <f t="shared" si="42"/>
        <v>6998</v>
      </c>
      <c r="K192" s="453">
        <v>0</v>
      </c>
      <c r="L192" s="485">
        <v>838</v>
      </c>
      <c r="M192" s="310">
        <f>SUM(N192:Q192)</f>
        <v>6160</v>
      </c>
      <c r="N192" s="484">
        <v>160</v>
      </c>
      <c r="O192" s="47">
        <v>6000</v>
      </c>
      <c r="P192" s="454">
        <v>0</v>
      </c>
      <c r="Q192" s="485">
        <v>0</v>
      </c>
      <c r="R192" s="235">
        <v>0</v>
      </c>
      <c r="S192" s="454">
        <v>0</v>
      </c>
      <c r="T192" s="485">
        <v>0</v>
      </c>
      <c r="U192" s="235">
        <v>0</v>
      </c>
      <c r="V192" s="454">
        <v>0</v>
      </c>
      <c r="W192" s="485">
        <v>0</v>
      </c>
      <c r="X192" s="235">
        <v>0</v>
      </c>
      <c r="Y192" s="454">
        <v>0</v>
      </c>
      <c r="Z192" s="485">
        <v>0</v>
      </c>
      <c r="AA192" s="456">
        <v>0</v>
      </c>
      <c r="AB192"/>
      <c r="AC192"/>
      <c r="AD192"/>
      <c r="AE192"/>
      <c r="AF192"/>
      <c r="AG192"/>
      <c r="AH192"/>
      <c r="AI192"/>
      <c r="AJ192" s="291"/>
      <c r="AK192" s="291"/>
      <c r="AL192" s="291"/>
      <c r="AM192" s="291"/>
      <c r="AN192" s="291"/>
      <c r="AO192" s="291"/>
      <c r="AP192" s="291"/>
      <c r="AQ192" s="291"/>
      <c r="AR192" s="278"/>
      <c r="AS192" s="278"/>
      <c r="AT192" s="278"/>
      <c r="AU192" s="278"/>
      <c r="AV192" s="278"/>
      <c r="AW192" s="278"/>
      <c r="AX192" s="278"/>
      <c r="AY192" s="278"/>
      <c r="AZ192" s="278"/>
      <c r="BA192" s="278"/>
      <c r="BB192" s="278"/>
      <c r="BC192" s="278"/>
      <c r="BD192" s="278"/>
      <c r="BE192" s="278"/>
      <c r="BF192" s="278"/>
      <c r="BG192" s="278"/>
      <c r="BH192" s="278"/>
      <c r="BI192" s="278"/>
      <c r="BJ192" s="278"/>
      <c r="BK192" s="278"/>
      <c r="BL192" s="278"/>
      <c r="BM192" s="278"/>
      <c r="BN192" s="278"/>
      <c r="BO192" s="278"/>
      <c r="BP192" s="278"/>
      <c r="BQ192" s="278"/>
      <c r="BR192" s="278"/>
      <c r="BS192" s="278"/>
      <c r="BT192" s="278"/>
      <c r="BU192" s="278"/>
      <c r="BV192" s="278"/>
      <c r="BW192" s="278"/>
      <c r="BX192" s="278"/>
      <c r="BY192" s="278"/>
      <c r="BZ192" s="278"/>
      <c r="CA192" s="278"/>
      <c r="CB192" s="278"/>
      <c r="CC192" s="278"/>
      <c r="CD192" s="278"/>
      <c r="CE192" s="278"/>
      <c r="CF192" s="278"/>
      <c r="CG192" s="278"/>
      <c r="CH192" s="278"/>
      <c r="CI192" s="278"/>
      <c r="CJ192" s="278"/>
      <c r="CK192" s="278"/>
      <c r="CL192" s="278"/>
      <c r="CM192" s="278"/>
      <c r="CN192" s="278"/>
      <c r="CO192" s="278"/>
      <c r="CP192" s="278"/>
      <c r="CQ192" s="278"/>
      <c r="CR192" s="278"/>
      <c r="CS192" s="278"/>
      <c r="CT192" s="278"/>
      <c r="CU192" s="278"/>
      <c r="CV192" s="278"/>
      <c r="CW192" s="278"/>
      <c r="CX192" s="278"/>
      <c r="CY192" s="278"/>
      <c r="CZ192" s="278"/>
      <c r="DA192" s="278"/>
      <c r="DB192" s="278"/>
      <c r="DC192" s="278"/>
      <c r="DD192" s="278"/>
      <c r="DE192" s="278"/>
      <c r="DF192" s="278"/>
      <c r="DG192" s="278"/>
      <c r="DH192" s="278"/>
      <c r="DI192" s="278"/>
      <c r="DJ192" s="278"/>
      <c r="DK192" s="278"/>
      <c r="DL192" s="278"/>
      <c r="DM192" s="278"/>
      <c r="DN192" s="278"/>
      <c r="DO192" s="278"/>
      <c r="DP192" s="278"/>
      <c r="DQ192" s="278"/>
    </row>
    <row r="193" spans="1:121" ht="34.5" customHeight="1" x14ac:dyDescent="0.25">
      <c r="A193" s="304">
        <v>230</v>
      </c>
      <c r="B193" s="79">
        <v>3314</v>
      </c>
      <c r="C193" s="55">
        <v>6121</v>
      </c>
      <c r="D193" s="1124">
        <v>8191</v>
      </c>
      <c r="E193" s="1125" t="s">
        <v>122</v>
      </c>
      <c r="F193" s="297" t="s">
        <v>27</v>
      </c>
      <c r="G193" s="298">
        <v>400</v>
      </c>
      <c r="H193" s="298">
        <v>2016</v>
      </c>
      <c r="I193" s="299">
        <v>2020</v>
      </c>
      <c r="J193" s="302">
        <f t="shared" si="42"/>
        <v>34453</v>
      </c>
      <c r="K193" s="497">
        <v>136</v>
      </c>
      <c r="L193" s="439">
        <v>92</v>
      </c>
      <c r="M193" s="54">
        <f>N193+O193+P193+Q193</f>
        <v>11071</v>
      </c>
      <c r="N193" s="436">
        <v>3071</v>
      </c>
      <c r="O193" s="342">
        <v>5000</v>
      </c>
      <c r="P193" s="437">
        <v>0</v>
      </c>
      <c r="Q193" s="439">
        <v>3000</v>
      </c>
      <c r="R193" s="438">
        <v>16000</v>
      </c>
      <c r="S193" s="437">
        <v>0</v>
      </c>
      <c r="T193" s="439">
        <v>0</v>
      </c>
      <c r="U193" s="438">
        <v>7154</v>
      </c>
      <c r="V193" s="437">
        <v>0</v>
      </c>
      <c r="W193" s="439">
        <v>0</v>
      </c>
      <c r="X193" s="438">
        <v>0</v>
      </c>
      <c r="Y193" s="437">
        <v>0</v>
      </c>
      <c r="Z193" s="439">
        <v>0</v>
      </c>
      <c r="AA193" s="302">
        <v>0</v>
      </c>
      <c r="AB193" s="291"/>
      <c r="AC193" s="291"/>
      <c r="AD193" s="291"/>
      <c r="AE193" s="291"/>
      <c r="AF193" s="291"/>
      <c r="AG193" s="291"/>
      <c r="AH193" s="291"/>
      <c r="AI193" s="291"/>
      <c r="AJ193" s="291"/>
      <c r="AK193" s="291"/>
      <c r="AL193" s="291"/>
      <c r="AM193" s="291"/>
      <c r="AN193" s="291"/>
      <c r="AO193" s="291"/>
      <c r="AP193" s="291"/>
      <c r="AQ193" s="291"/>
      <c r="AR193" s="291"/>
      <c r="AS193" s="291"/>
      <c r="AT193" s="291"/>
      <c r="AU193" s="291"/>
      <c r="AV193" s="291"/>
      <c r="AW193" s="291"/>
      <c r="AX193" s="291"/>
      <c r="AY193" s="291"/>
      <c r="AZ193" s="291"/>
      <c r="BA193" s="291"/>
      <c r="BB193" s="291"/>
      <c r="BC193" s="291"/>
      <c r="BD193" s="291"/>
      <c r="BE193" s="291"/>
      <c r="BF193" s="291"/>
      <c r="BG193" s="291"/>
      <c r="BH193" s="291"/>
      <c r="BI193" s="291"/>
      <c r="BJ193" s="291"/>
      <c r="BK193" s="291"/>
      <c r="BL193" s="291"/>
      <c r="BM193" s="291"/>
      <c r="BN193" s="291"/>
      <c r="BO193" s="291"/>
      <c r="BP193" s="291"/>
      <c r="BQ193" s="291"/>
      <c r="BR193" s="291"/>
      <c r="BS193" s="291"/>
      <c r="BT193" s="291"/>
      <c r="BU193" s="291"/>
      <c r="BV193" s="291"/>
      <c r="BW193" s="291"/>
      <c r="BX193" s="291"/>
      <c r="BY193" s="291"/>
      <c r="BZ193" s="291"/>
      <c r="CA193" s="291"/>
      <c r="CB193" s="291"/>
      <c r="CC193" s="291"/>
      <c r="CD193" s="291"/>
      <c r="CE193" s="291"/>
      <c r="CF193" s="291"/>
      <c r="CG193" s="291"/>
      <c r="CH193" s="291"/>
      <c r="CI193" s="291"/>
      <c r="CJ193" s="291"/>
      <c r="CK193" s="291"/>
      <c r="CL193" s="291"/>
      <c r="CM193" s="291"/>
      <c r="CN193" s="291"/>
      <c r="CO193" s="291"/>
      <c r="CP193" s="291"/>
      <c r="CQ193" s="291"/>
      <c r="CR193" s="291"/>
      <c r="CS193" s="291"/>
      <c r="CT193" s="291"/>
      <c r="CU193" s="291"/>
      <c r="CV193" s="291"/>
      <c r="CW193" s="291"/>
      <c r="CX193" s="291"/>
      <c r="CY193" s="291"/>
      <c r="CZ193" s="291"/>
      <c r="DA193" s="291"/>
      <c r="DB193" s="291"/>
      <c r="DC193" s="291"/>
      <c r="DD193" s="291"/>
      <c r="DE193" s="291"/>
      <c r="DF193" s="291"/>
      <c r="DG193" s="291"/>
      <c r="DH193" s="291"/>
      <c r="DI193" s="291"/>
      <c r="DJ193" s="291"/>
      <c r="DK193" s="291"/>
      <c r="DL193" s="291"/>
      <c r="DM193" s="291"/>
      <c r="DN193" s="291"/>
      <c r="DO193" s="291"/>
      <c r="DP193" s="291"/>
      <c r="DQ193" s="291"/>
    </row>
    <row r="194" spans="1:121" ht="25.5" customHeight="1" x14ac:dyDescent="0.25">
      <c r="A194" s="56">
        <v>230</v>
      </c>
      <c r="B194" s="104">
        <v>3315</v>
      </c>
      <c r="C194" s="55">
        <v>6121</v>
      </c>
      <c r="D194" s="1156">
        <v>8156</v>
      </c>
      <c r="E194" s="392" t="s">
        <v>123</v>
      </c>
      <c r="F194" s="279" t="s">
        <v>28</v>
      </c>
      <c r="G194" s="280">
        <v>400</v>
      </c>
      <c r="H194" s="280">
        <v>2012</v>
      </c>
      <c r="I194" s="281">
        <v>2022</v>
      </c>
      <c r="J194" s="456">
        <f t="shared" si="42"/>
        <v>355136</v>
      </c>
      <c r="K194" s="282">
        <v>7136</v>
      </c>
      <c r="L194" s="283">
        <v>0</v>
      </c>
      <c r="M194" s="310">
        <f>N194+O194+P194+Q194</f>
        <v>1000</v>
      </c>
      <c r="N194" s="284">
        <v>0</v>
      </c>
      <c r="O194" s="285">
        <v>0</v>
      </c>
      <c r="P194" s="286">
        <v>0</v>
      </c>
      <c r="Q194" s="1180">
        <v>1000</v>
      </c>
      <c r="R194" s="498">
        <v>3000</v>
      </c>
      <c r="S194" s="286">
        <v>0</v>
      </c>
      <c r="T194" s="286">
        <v>0</v>
      </c>
      <c r="U194" s="498">
        <v>10000</v>
      </c>
      <c r="V194" s="286">
        <v>0</v>
      </c>
      <c r="W194" s="286">
        <v>0</v>
      </c>
      <c r="X194" s="498">
        <v>174000</v>
      </c>
      <c r="Y194" s="286">
        <v>0</v>
      </c>
      <c r="Z194" s="283">
        <v>0</v>
      </c>
      <c r="AA194" s="456">
        <v>160000</v>
      </c>
      <c r="AB194" s="291"/>
      <c r="AC194" s="291"/>
      <c r="AD194" s="291"/>
      <c r="AE194" s="291"/>
      <c r="AF194" s="291"/>
      <c r="AG194" s="291"/>
      <c r="AH194" s="291"/>
      <c r="AI194" s="291"/>
      <c r="AJ194" s="291"/>
      <c r="AK194" s="291"/>
      <c r="AL194" s="291"/>
      <c r="AM194" s="291"/>
      <c r="AN194" s="291"/>
      <c r="AO194" s="291"/>
      <c r="AP194" s="291"/>
      <c r="AQ194" s="291"/>
      <c r="AR194" s="291"/>
      <c r="AS194" s="291"/>
      <c r="AT194" s="291"/>
      <c r="AU194" s="291"/>
      <c r="AV194" s="291"/>
      <c r="AW194" s="291"/>
      <c r="AX194" s="291"/>
      <c r="AY194" s="291"/>
      <c r="AZ194" s="291"/>
      <c r="BA194" s="291"/>
      <c r="BB194" s="291"/>
      <c r="BC194" s="291"/>
      <c r="BD194" s="291"/>
      <c r="BE194" s="291"/>
      <c r="BF194" s="291"/>
      <c r="BG194" s="291"/>
      <c r="BH194" s="291"/>
      <c r="BI194" s="291"/>
      <c r="BJ194" s="291"/>
      <c r="BK194" s="291"/>
      <c r="BL194" s="291"/>
      <c r="BM194" s="291"/>
      <c r="BN194" s="291"/>
      <c r="BO194" s="291"/>
      <c r="BP194" s="291"/>
      <c r="BQ194" s="291"/>
      <c r="BR194" s="291"/>
      <c r="BS194" s="291"/>
      <c r="BT194" s="291"/>
      <c r="BU194" s="291"/>
      <c r="BV194" s="291"/>
      <c r="BW194" s="291"/>
      <c r="BX194" s="291"/>
      <c r="BY194" s="291"/>
      <c r="BZ194" s="291"/>
      <c r="CA194" s="291"/>
      <c r="CB194" s="291"/>
      <c r="CC194" s="291"/>
      <c r="CD194" s="291"/>
      <c r="CE194" s="291"/>
      <c r="CF194" s="291"/>
      <c r="CG194" s="291"/>
      <c r="CH194" s="291"/>
      <c r="CI194" s="291"/>
      <c r="CJ194" s="291"/>
      <c r="CK194" s="291"/>
      <c r="CL194" s="291"/>
      <c r="CM194" s="291"/>
      <c r="CN194" s="291"/>
      <c r="CO194" s="291"/>
      <c r="CP194" s="291"/>
      <c r="CQ194" s="291"/>
      <c r="CR194" s="291"/>
      <c r="CS194" s="291"/>
      <c r="CT194" s="291"/>
      <c r="CU194" s="291"/>
      <c r="CV194" s="291"/>
      <c r="CW194" s="291"/>
      <c r="CX194" s="291"/>
      <c r="CY194" s="291"/>
      <c r="CZ194" s="291"/>
      <c r="DA194" s="291"/>
      <c r="DB194" s="291"/>
      <c r="DC194" s="291"/>
      <c r="DD194" s="291"/>
      <c r="DE194" s="291"/>
      <c r="DF194" s="291"/>
      <c r="DG194" s="291"/>
      <c r="DH194" s="291"/>
      <c r="DI194" s="291"/>
      <c r="DJ194" s="291"/>
      <c r="DK194" s="291"/>
      <c r="DL194" s="291"/>
      <c r="DM194" s="291"/>
      <c r="DN194" s="291"/>
      <c r="DO194" s="291"/>
      <c r="DP194" s="291"/>
      <c r="DQ194" s="291"/>
    </row>
    <row r="195" spans="1:121" ht="33" customHeight="1" x14ac:dyDescent="0.25">
      <c r="A195" s="33">
        <v>230</v>
      </c>
      <c r="B195" s="65">
        <v>3322</v>
      </c>
      <c r="C195" s="44">
        <v>6121</v>
      </c>
      <c r="D195" s="1157">
        <v>8211</v>
      </c>
      <c r="E195" s="1158" t="s">
        <v>473</v>
      </c>
      <c r="F195" s="195" t="s">
        <v>28</v>
      </c>
      <c r="G195" s="117">
        <v>400</v>
      </c>
      <c r="H195" s="117">
        <v>2016</v>
      </c>
      <c r="I195" s="196">
        <v>2020</v>
      </c>
      <c r="J195" s="45">
        <f t="shared" si="42"/>
        <v>200344</v>
      </c>
      <c r="K195" s="324">
        <v>0</v>
      </c>
      <c r="L195" s="325">
        <v>1404</v>
      </c>
      <c r="M195" s="310">
        <f>N195+O195+P195+Q195</f>
        <v>11940</v>
      </c>
      <c r="N195" s="284">
        <v>7188</v>
      </c>
      <c r="O195" s="440">
        <v>0</v>
      </c>
      <c r="P195" s="326">
        <v>0</v>
      </c>
      <c r="Q195" s="1181">
        <v>4752</v>
      </c>
      <c r="R195" s="287">
        <v>55000</v>
      </c>
      <c r="S195" s="326">
        <v>0</v>
      </c>
      <c r="T195" s="327">
        <v>0</v>
      </c>
      <c r="U195" s="289">
        <v>132000</v>
      </c>
      <c r="V195" s="326">
        <v>0</v>
      </c>
      <c r="W195" s="328">
        <v>0</v>
      </c>
      <c r="X195" s="287">
        <v>0</v>
      </c>
      <c r="Y195" s="326">
        <v>0</v>
      </c>
      <c r="Z195" s="327">
        <v>0</v>
      </c>
      <c r="AA195" s="45">
        <v>0</v>
      </c>
      <c r="AB195" s="291"/>
      <c r="AC195" s="291"/>
      <c r="AD195" s="291"/>
      <c r="AE195" s="291"/>
      <c r="AF195" s="291"/>
      <c r="AG195" s="291"/>
      <c r="AH195" s="291"/>
      <c r="AI195" s="291"/>
      <c r="AJ195" s="291"/>
      <c r="AK195" s="291"/>
      <c r="AL195" s="291"/>
      <c r="AM195" s="291"/>
      <c r="AN195" s="291"/>
      <c r="AO195" s="291"/>
      <c r="AP195" s="291"/>
      <c r="AQ195" s="291"/>
      <c r="AR195" s="291"/>
      <c r="AS195" s="291"/>
      <c r="AT195" s="291"/>
      <c r="AU195" s="291"/>
      <c r="AV195" s="291"/>
      <c r="AW195" s="291"/>
      <c r="AX195" s="291"/>
      <c r="AY195" s="291"/>
      <c r="AZ195" s="291"/>
      <c r="BA195" s="291"/>
      <c r="BB195" s="291"/>
      <c r="BC195" s="291"/>
      <c r="BD195" s="291"/>
      <c r="BE195" s="291"/>
      <c r="BF195" s="291"/>
      <c r="BG195" s="291"/>
      <c r="BH195" s="291"/>
      <c r="BI195" s="291"/>
      <c r="BJ195" s="291"/>
      <c r="BK195" s="291"/>
      <c r="BL195" s="291"/>
      <c r="BM195" s="291"/>
      <c r="BN195" s="291"/>
      <c r="BO195" s="291"/>
      <c r="BP195" s="291"/>
      <c r="BQ195" s="291"/>
      <c r="BR195" s="291"/>
      <c r="BS195" s="291"/>
      <c r="BT195" s="291"/>
      <c r="BU195" s="291"/>
      <c r="BV195" s="291"/>
      <c r="BW195" s="291"/>
      <c r="BX195" s="291"/>
      <c r="BY195" s="291"/>
      <c r="BZ195" s="291"/>
      <c r="CA195" s="291"/>
      <c r="CB195" s="291"/>
      <c r="CC195" s="291"/>
      <c r="CD195" s="291"/>
      <c r="CE195" s="291"/>
      <c r="CF195" s="291"/>
      <c r="CG195" s="291"/>
      <c r="CH195" s="291"/>
      <c r="CI195" s="291"/>
      <c r="CJ195" s="291"/>
      <c r="CK195" s="291"/>
      <c r="CL195" s="291"/>
      <c r="CM195" s="291"/>
      <c r="CN195" s="291"/>
      <c r="CO195" s="291"/>
      <c r="CP195" s="291"/>
      <c r="CQ195" s="291"/>
      <c r="CR195" s="291"/>
      <c r="CS195" s="291"/>
      <c r="CT195" s="291"/>
      <c r="CU195" s="291"/>
      <c r="CV195" s="291"/>
      <c r="CW195" s="291"/>
      <c r="CX195" s="291"/>
      <c r="CY195" s="291"/>
      <c r="CZ195" s="291"/>
      <c r="DA195" s="291"/>
      <c r="DB195" s="291"/>
      <c r="DC195" s="291"/>
      <c r="DD195" s="291"/>
      <c r="DE195" s="291"/>
      <c r="DF195" s="291"/>
      <c r="DG195" s="291"/>
      <c r="DH195" s="291"/>
      <c r="DI195" s="291"/>
      <c r="DJ195" s="291"/>
      <c r="DK195" s="291"/>
      <c r="DL195" s="291"/>
      <c r="DM195" s="291"/>
      <c r="DN195" s="291"/>
      <c r="DO195" s="291"/>
      <c r="DP195" s="291"/>
      <c r="DQ195" s="291"/>
    </row>
    <row r="196" spans="1:121" ht="36.75" customHeight="1" x14ac:dyDescent="0.25">
      <c r="A196" s="33">
        <v>230</v>
      </c>
      <c r="B196" s="65">
        <v>3392</v>
      </c>
      <c r="C196" s="44">
        <v>6121</v>
      </c>
      <c r="D196" s="1157">
        <v>8102</v>
      </c>
      <c r="E196" s="1159" t="s">
        <v>177</v>
      </c>
      <c r="F196" s="195" t="s">
        <v>28</v>
      </c>
      <c r="G196" s="117">
        <v>400</v>
      </c>
      <c r="H196" s="117">
        <v>2017</v>
      </c>
      <c r="I196" s="196">
        <v>2021</v>
      </c>
      <c r="J196" s="45">
        <f t="shared" ref="J196:J201" si="44">K196+L196+M196+SUM(R196:AA196)</f>
        <v>670000</v>
      </c>
      <c r="K196" s="324">
        <v>0</v>
      </c>
      <c r="L196" s="325">
        <v>0</v>
      </c>
      <c r="M196" s="310">
        <f t="shared" ref="M196:M197" si="45">SUM(N196:Q196)</f>
        <v>0</v>
      </c>
      <c r="N196" s="284">
        <v>0</v>
      </c>
      <c r="O196" s="440">
        <v>0</v>
      </c>
      <c r="P196" s="326">
        <v>0</v>
      </c>
      <c r="Q196" s="1181">
        <v>0</v>
      </c>
      <c r="R196" s="287">
        <v>10000</v>
      </c>
      <c r="S196" s="326">
        <v>0</v>
      </c>
      <c r="T196" s="327">
        <v>0</v>
      </c>
      <c r="U196" s="289">
        <v>10000</v>
      </c>
      <c r="V196" s="326">
        <v>0</v>
      </c>
      <c r="W196" s="328">
        <v>0</v>
      </c>
      <c r="X196" s="287">
        <v>150000</v>
      </c>
      <c r="Y196" s="326">
        <v>0</v>
      </c>
      <c r="Z196" s="327">
        <v>0</v>
      </c>
      <c r="AA196" s="45">
        <v>500000</v>
      </c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  <c r="AV196" s="73"/>
      <c r="AW196" s="291"/>
      <c r="AX196" s="291"/>
      <c r="AY196" s="291"/>
      <c r="AZ196" s="291"/>
      <c r="BA196" s="291"/>
      <c r="BB196" s="291"/>
      <c r="BC196" s="291"/>
      <c r="BD196" s="291"/>
      <c r="BE196" s="291"/>
      <c r="BF196" s="291"/>
      <c r="BG196" s="291"/>
      <c r="BH196" s="291"/>
      <c r="BI196" s="291"/>
      <c r="BJ196" s="291"/>
      <c r="BK196" s="291"/>
      <c r="BL196" s="291"/>
      <c r="BM196" s="291"/>
      <c r="BN196" s="291"/>
      <c r="BO196" s="291"/>
      <c r="BP196" s="291"/>
      <c r="BQ196" s="291"/>
      <c r="BR196" s="291"/>
      <c r="BS196" s="291"/>
      <c r="BT196" s="291"/>
      <c r="BU196" s="291"/>
      <c r="BV196" s="291"/>
      <c r="BW196" s="291"/>
      <c r="BX196" s="291"/>
      <c r="BY196" s="291"/>
      <c r="BZ196" s="291"/>
      <c r="CA196" s="291"/>
      <c r="CB196" s="291"/>
      <c r="CC196" s="291"/>
      <c r="CD196" s="291"/>
      <c r="CE196" s="291"/>
      <c r="CF196" s="291"/>
      <c r="CG196" s="291"/>
      <c r="CH196" s="291"/>
      <c r="CI196" s="291"/>
      <c r="CJ196" s="291"/>
      <c r="CK196" s="291"/>
      <c r="CL196" s="291"/>
      <c r="CM196" s="291"/>
      <c r="CN196" s="291"/>
      <c r="CO196" s="291"/>
      <c r="CP196" s="291"/>
      <c r="CQ196" s="291"/>
      <c r="CR196" s="291"/>
      <c r="CS196" s="291"/>
      <c r="CT196" s="291"/>
      <c r="CU196" s="291"/>
      <c r="CV196" s="291"/>
      <c r="CW196" s="291"/>
      <c r="CX196" s="291"/>
      <c r="CY196" s="291"/>
      <c r="CZ196" s="291"/>
      <c r="DA196" s="291"/>
      <c r="DB196" s="291"/>
      <c r="DC196" s="291"/>
      <c r="DD196" s="291"/>
      <c r="DE196" s="291"/>
      <c r="DF196" s="291"/>
      <c r="DG196" s="291"/>
      <c r="DH196" s="291"/>
      <c r="DI196" s="291"/>
      <c r="DJ196" s="291"/>
      <c r="DK196" s="291"/>
      <c r="DL196" s="291"/>
      <c r="DM196" s="291"/>
      <c r="DN196" s="291"/>
      <c r="DO196" s="291"/>
      <c r="DP196" s="291"/>
      <c r="DQ196" s="291"/>
    </row>
    <row r="197" spans="1:121" ht="34.5" customHeight="1" x14ac:dyDescent="0.25">
      <c r="A197" s="33">
        <v>230</v>
      </c>
      <c r="B197" s="65">
        <v>3392</v>
      </c>
      <c r="C197" s="44">
        <v>6121</v>
      </c>
      <c r="D197" s="1124">
        <v>8202</v>
      </c>
      <c r="E197" s="1125" t="s">
        <v>124</v>
      </c>
      <c r="F197" s="195" t="s">
        <v>75</v>
      </c>
      <c r="G197" s="117">
        <v>400</v>
      </c>
      <c r="H197" s="117">
        <v>2016</v>
      </c>
      <c r="I197" s="196">
        <v>2019</v>
      </c>
      <c r="J197" s="45">
        <f t="shared" si="44"/>
        <v>21900</v>
      </c>
      <c r="K197" s="324">
        <v>0</v>
      </c>
      <c r="L197" s="325">
        <v>200</v>
      </c>
      <c r="M197" s="310">
        <f t="shared" si="45"/>
        <v>7500</v>
      </c>
      <c r="N197" s="284">
        <v>1700</v>
      </c>
      <c r="O197" s="440">
        <f>10000-4200</f>
        <v>5800</v>
      </c>
      <c r="P197" s="326">
        <v>0</v>
      </c>
      <c r="Q197" s="328">
        <v>0</v>
      </c>
      <c r="R197" s="287">
        <v>14200</v>
      </c>
      <c r="S197" s="326">
        <v>0</v>
      </c>
      <c r="T197" s="327">
        <v>0</v>
      </c>
      <c r="U197" s="289">
        <v>0</v>
      </c>
      <c r="V197" s="326">
        <v>0</v>
      </c>
      <c r="W197" s="328">
        <v>0</v>
      </c>
      <c r="X197" s="287">
        <v>0</v>
      </c>
      <c r="Y197" s="326">
        <v>0</v>
      </c>
      <c r="Z197" s="327">
        <v>0</v>
      </c>
      <c r="AA197" s="45">
        <v>0</v>
      </c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291"/>
      <c r="AX197" s="291"/>
      <c r="AY197" s="291"/>
      <c r="AZ197" s="291"/>
      <c r="BA197" s="291"/>
      <c r="BB197" s="291"/>
      <c r="BC197" s="291"/>
      <c r="BD197" s="291"/>
      <c r="BE197" s="291"/>
      <c r="BF197" s="291"/>
      <c r="BG197" s="291"/>
      <c r="BH197" s="291"/>
      <c r="BI197" s="291"/>
      <c r="BJ197" s="291"/>
      <c r="BK197" s="291"/>
      <c r="BL197" s="291"/>
      <c r="BM197" s="291"/>
      <c r="BN197" s="291"/>
      <c r="BO197" s="291"/>
      <c r="BP197" s="291"/>
      <c r="BQ197" s="291"/>
      <c r="BR197" s="291"/>
      <c r="BS197" s="291"/>
      <c r="BT197" s="291"/>
      <c r="BU197" s="291"/>
      <c r="BV197" s="291"/>
      <c r="BW197" s="291"/>
      <c r="BX197" s="291"/>
      <c r="BY197" s="291"/>
      <c r="BZ197" s="291"/>
      <c r="CA197" s="291"/>
      <c r="CB197" s="291"/>
      <c r="CC197" s="291"/>
      <c r="CD197" s="291"/>
      <c r="CE197" s="291"/>
      <c r="CF197" s="291"/>
      <c r="CG197" s="291"/>
      <c r="CH197" s="291"/>
      <c r="CI197" s="291"/>
      <c r="CJ197" s="291"/>
      <c r="CK197" s="291"/>
      <c r="CL197" s="291"/>
      <c r="CM197" s="291"/>
      <c r="CN197" s="291"/>
      <c r="CO197" s="291"/>
      <c r="CP197" s="291"/>
      <c r="CQ197" s="291"/>
      <c r="CR197" s="291"/>
      <c r="CS197" s="291"/>
      <c r="CT197" s="291"/>
      <c r="CU197" s="291"/>
      <c r="CV197" s="291"/>
      <c r="CW197" s="291"/>
      <c r="CX197" s="291"/>
      <c r="CY197" s="291"/>
      <c r="CZ197" s="291"/>
      <c r="DA197" s="291"/>
      <c r="DB197" s="291"/>
      <c r="DC197" s="291"/>
      <c r="DD197" s="291"/>
      <c r="DE197" s="291"/>
      <c r="DF197" s="291"/>
      <c r="DG197" s="291"/>
      <c r="DH197" s="291"/>
      <c r="DI197" s="291"/>
      <c r="DJ197" s="291"/>
      <c r="DK197" s="291"/>
      <c r="DL197" s="291"/>
      <c r="DM197" s="291"/>
      <c r="DN197" s="291"/>
      <c r="DO197" s="291"/>
      <c r="DP197" s="291"/>
      <c r="DQ197" s="291"/>
    </row>
    <row r="198" spans="1:121" s="442" customFormat="1" ht="31.5" customHeight="1" x14ac:dyDescent="0.25">
      <c r="A198" s="33">
        <v>230</v>
      </c>
      <c r="B198" s="65">
        <v>3412</v>
      </c>
      <c r="C198" s="44">
        <v>6121</v>
      </c>
      <c r="D198" s="1157">
        <v>8194</v>
      </c>
      <c r="E198" s="1158" t="s">
        <v>474</v>
      </c>
      <c r="F198" s="195" t="s">
        <v>27</v>
      </c>
      <c r="G198" s="117">
        <v>400</v>
      </c>
      <c r="H198" s="117">
        <v>2017</v>
      </c>
      <c r="I198" s="196">
        <v>2019</v>
      </c>
      <c r="J198" s="45">
        <f t="shared" si="44"/>
        <v>26954</v>
      </c>
      <c r="K198" s="324">
        <v>0</v>
      </c>
      <c r="L198" s="325">
        <v>354</v>
      </c>
      <c r="M198" s="310">
        <f t="shared" ref="M198:M201" si="46">N198+O198+P198+Q198</f>
        <v>2600</v>
      </c>
      <c r="N198" s="284">
        <v>1600</v>
      </c>
      <c r="O198" s="440">
        <v>0</v>
      </c>
      <c r="P198" s="326">
        <v>0</v>
      </c>
      <c r="Q198" s="1181">
        <v>1000</v>
      </c>
      <c r="R198" s="287">
        <v>24000</v>
      </c>
      <c r="S198" s="326">
        <v>0</v>
      </c>
      <c r="T198" s="327">
        <v>0</v>
      </c>
      <c r="U198" s="289">
        <v>0</v>
      </c>
      <c r="V198" s="326">
        <v>0</v>
      </c>
      <c r="W198" s="328">
        <v>0</v>
      </c>
      <c r="X198" s="287">
        <v>0</v>
      </c>
      <c r="Y198" s="326">
        <v>0</v>
      </c>
      <c r="Z198" s="327">
        <v>0</v>
      </c>
      <c r="AA198" s="45">
        <v>0</v>
      </c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441"/>
      <c r="AX198" s="441"/>
      <c r="AY198" s="441"/>
      <c r="AZ198" s="441"/>
      <c r="BA198" s="441"/>
      <c r="BB198" s="441"/>
      <c r="BC198" s="441"/>
      <c r="BD198" s="441"/>
      <c r="BE198" s="441"/>
      <c r="BF198" s="441"/>
      <c r="BG198" s="441"/>
      <c r="BH198" s="441"/>
      <c r="BI198" s="441"/>
      <c r="BJ198" s="441"/>
      <c r="BK198" s="441"/>
      <c r="BL198" s="441"/>
      <c r="BM198" s="441"/>
      <c r="BN198" s="441"/>
      <c r="BO198" s="441"/>
      <c r="BP198" s="441"/>
      <c r="BQ198" s="441"/>
      <c r="BR198" s="441"/>
      <c r="BS198" s="441"/>
      <c r="BT198" s="441"/>
      <c r="BU198" s="441"/>
      <c r="BV198" s="441"/>
      <c r="BW198" s="441"/>
      <c r="BX198" s="441"/>
      <c r="BY198" s="441"/>
      <c r="BZ198" s="441"/>
      <c r="CA198" s="441"/>
      <c r="CB198" s="441"/>
      <c r="CC198" s="441"/>
      <c r="CD198" s="441"/>
      <c r="CE198" s="441"/>
      <c r="CF198" s="441"/>
      <c r="CG198" s="441"/>
      <c r="CH198" s="441"/>
      <c r="CI198" s="441"/>
      <c r="CJ198" s="441"/>
      <c r="CK198" s="441"/>
      <c r="CL198" s="441"/>
      <c r="CM198" s="441"/>
      <c r="CN198" s="441"/>
      <c r="CO198" s="441"/>
      <c r="CP198" s="441"/>
      <c r="CQ198" s="441"/>
      <c r="CR198" s="441"/>
      <c r="CS198" s="441"/>
      <c r="CT198" s="441"/>
      <c r="CU198" s="441"/>
      <c r="CV198" s="441"/>
      <c r="CW198" s="441"/>
      <c r="CX198" s="441"/>
      <c r="CY198" s="441"/>
      <c r="CZ198" s="441"/>
      <c r="DA198" s="441"/>
      <c r="DB198" s="441"/>
      <c r="DC198" s="441"/>
      <c r="DD198" s="441"/>
      <c r="DE198" s="441"/>
      <c r="DF198" s="441"/>
      <c r="DG198" s="441"/>
      <c r="DH198" s="441"/>
      <c r="DI198" s="441"/>
      <c r="DJ198" s="441"/>
      <c r="DK198" s="441"/>
      <c r="DL198" s="441"/>
      <c r="DM198" s="441"/>
      <c r="DN198" s="441"/>
      <c r="DO198" s="441"/>
      <c r="DP198" s="441"/>
      <c r="DQ198" s="441"/>
    </row>
    <row r="199" spans="1:121" s="442" customFormat="1" ht="25.5" customHeight="1" x14ac:dyDescent="0.25">
      <c r="A199" s="33">
        <v>230</v>
      </c>
      <c r="B199" s="65">
        <v>3412</v>
      </c>
      <c r="C199" s="44">
        <v>6121</v>
      </c>
      <c r="D199" s="1124">
        <v>8200</v>
      </c>
      <c r="E199" s="1125" t="s">
        <v>125</v>
      </c>
      <c r="F199" s="195" t="s">
        <v>82</v>
      </c>
      <c r="G199" s="117">
        <v>400</v>
      </c>
      <c r="H199" s="117">
        <v>2017</v>
      </c>
      <c r="I199" s="196">
        <v>2018</v>
      </c>
      <c r="J199" s="45">
        <f t="shared" si="44"/>
        <v>25249</v>
      </c>
      <c r="K199" s="324">
        <v>0</v>
      </c>
      <c r="L199" s="325">
        <v>869</v>
      </c>
      <c r="M199" s="310">
        <f t="shared" si="46"/>
        <v>17380</v>
      </c>
      <c r="N199" s="284">
        <v>4380</v>
      </c>
      <c r="O199" s="440">
        <v>13000</v>
      </c>
      <c r="P199" s="326">
        <v>0</v>
      </c>
      <c r="Q199" s="328">
        <v>0</v>
      </c>
      <c r="R199" s="287">
        <v>7000</v>
      </c>
      <c r="S199" s="326">
        <v>0</v>
      </c>
      <c r="T199" s="327">
        <v>0</v>
      </c>
      <c r="U199" s="289">
        <v>0</v>
      </c>
      <c r="V199" s="326">
        <v>0</v>
      </c>
      <c r="W199" s="328">
        <v>0</v>
      </c>
      <c r="X199" s="287">
        <v>0</v>
      </c>
      <c r="Y199" s="326">
        <v>0</v>
      </c>
      <c r="Z199" s="327">
        <v>0</v>
      </c>
      <c r="AA199" s="45">
        <v>0</v>
      </c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  <c r="AV199" s="73"/>
      <c r="AW199" s="441"/>
      <c r="AX199" s="441"/>
      <c r="AY199" s="441"/>
      <c r="AZ199" s="441"/>
      <c r="BA199" s="441"/>
      <c r="BB199" s="441"/>
      <c r="BC199" s="441"/>
      <c r="BD199" s="441"/>
      <c r="BE199" s="441"/>
      <c r="BF199" s="441"/>
      <c r="BG199" s="441"/>
      <c r="BH199" s="441"/>
      <c r="BI199" s="441"/>
      <c r="BJ199" s="441"/>
      <c r="BK199" s="441"/>
      <c r="BL199" s="441"/>
      <c r="BM199" s="441"/>
      <c r="BN199" s="441"/>
      <c r="BO199" s="441"/>
      <c r="BP199" s="441"/>
      <c r="BQ199" s="441"/>
      <c r="BR199" s="441"/>
      <c r="BS199" s="441"/>
      <c r="BT199" s="441"/>
      <c r="BU199" s="441"/>
      <c r="BV199" s="441"/>
      <c r="BW199" s="441"/>
      <c r="BX199" s="441"/>
      <c r="BY199" s="441"/>
      <c r="BZ199" s="441"/>
      <c r="CA199" s="441"/>
      <c r="CB199" s="441"/>
      <c r="CC199" s="441"/>
      <c r="CD199" s="441"/>
      <c r="CE199" s="441"/>
      <c r="CF199" s="441"/>
      <c r="CG199" s="441"/>
      <c r="CH199" s="441"/>
      <c r="CI199" s="441"/>
      <c r="CJ199" s="441"/>
      <c r="CK199" s="441"/>
      <c r="CL199" s="441"/>
      <c r="CM199" s="441"/>
      <c r="CN199" s="441"/>
      <c r="CO199" s="441"/>
      <c r="CP199" s="441"/>
      <c r="CQ199" s="441"/>
      <c r="CR199" s="441"/>
      <c r="CS199" s="441"/>
      <c r="CT199" s="441"/>
      <c r="CU199" s="441"/>
      <c r="CV199" s="441"/>
      <c r="CW199" s="441"/>
      <c r="CX199" s="441"/>
      <c r="CY199" s="441"/>
      <c r="CZ199" s="441"/>
      <c r="DA199" s="441"/>
      <c r="DB199" s="441"/>
      <c r="DC199" s="441"/>
      <c r="DD199" s="441"/>
      <c r="DE199" s="441"/>
      <c r="DF199" s="441"/>
      <c r="DG199" s="441"/>
      <c r="DH199" s="441"/>
      <c r="DI199" s="441"/>
      <c r="DJ199" s="441"/>
      <c r="DK199" s="441"/>
      <c r="DL199" s="441"/>
      <c r="DM199" s="441"/>
      <c r="DN199" s="441"/>
      <c r="DO199" s="441"/>
      <c r="DP199" s="441"/>
      <c r="DQ199" s="441"/>
    </row>
    <row r="200" spans="1:121" s="442" customFormat="1" ht="32.25" customHeight="1" x14ac:dyDescent="0.25">
      <c r="A200" s="33">
        <v>230</v>
      </c>
      <c r="B200" s="65">
        <v>3412</v>
      </c>
      <c r="C200" s="44">
        <v>6121</v>
      </c>
      <c r="D200" s="1132">
        <v>8219</v>
      </c>
      <c r="E200" s="1067" t="s">
        <v>475</v>
      </c>
      <c r="F200" s="195" t="s">
        <v>30</v>
      </c>
      <c r="G200" s="117">
        <v>400</v>
      </c>
      <c r="H200" s="117">
        <v>2018</v>
      </c>
      <c r="I200" s="196">
        <v>2018</v>
      </c>
      <c r="J200" s="45">
        <f t="shared" si="44"/>
        <v>3200</v>
      </c>
      <c r="K200" s="324">
        <v>0</v>
      </c>
      <c r="L200" s="325">
        <v>0</v>
      </c>
      <c r="M200" s="310">
        <f t="shared" si="46"/>
        <v>3200</v>
      </c>
      <c r="N200" s="284">
        <v>0</v>
      </c>
      <c r="O200" s="440">
        <v>3200</v>
      </c>
      <c r="P200" s="326">
        <v>0</v>
      </c>
      <c r="Q200" s="328">
        <v>0</v>
      </c>
      <c r="R200" s="287">
        <v>0</v>
      </c>
      <c r="S200" s="326">
        <v>0</v>
      </c>
      <c r="T200" s="327">
        <v>0</v>
      </c>
      <c r="U200" s="289">
        <v>0</v>
      </c>
      <c r="V200" s="326">
        <v>0</v>
      </c>
      <c r="W200" s="328">
        <v>0</v>
      </c>
      <c r="X200" s="287">
        <v>0</v>
      </c>
      <c r="Y200" s="326">
        <v>0</v>
      </c>
      <c r="Z200" s="327">
        <v>0</v>
      </c>
      <c r="AA200" s="45">
        <v>0</v>
      </c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441"/>
      <c r="AX200" s="441"/>
      <c r="AY200" s="441"/>
      <c r="AZ200" s="441"/>
      <c r="BA200" s="441"/>
      <c r="BB200" s="441"/>
      <c r="BC200" s="441"/>
      <c r="BD200" s="441"/>
      <c r="BE200" s="441"/>
      <c r="BF200" s="441"/>
      <c r="BG200" s="441"/>
      <c r="BH200" s="441"/>
      <c r="BI200" s="441"/>
      <c r="BJ200" s="441"/>
      <c r="BK200" s="441"/>
      <c r="BL200" s="441"/>
      <c r="BM200" s="441"/>
      <c r="BN200" s="441"/>
      <c r="BO200" s="441"/>
      <c r="BP200" s="441"/>
      <c r="BQ200" s="441"/>
      <c r="BR200" s="441"/>
      <c r="BS200" s="441"/>
      <c r="BT200" s="441"/>
      <c r="BU200" s="441"/>
      <c r="BV200" s="441"/>
      <c r="BW200" s="441"/>
      <c r="BX200" s="441"/>
      <c r="BY200" s="441"/>
      <c r="BZ200" s="441"/>
      <c r="CA200" s="441"/>
      <c r="CB200" s="441"/>
      <c r="CC200" s="441"/>
      <c r="CD200" s="441"/>
      <c r="CE200" s="441"/>
      <c r="CF200" s="441"/>
      <c r="CG200" s="441"/>
      <c r="CH200" s="441"/>
      <c r="CI200" s="441"/>
      <c r="CJ200" s="441"/>
      <c r="CK200" s="441"/>
      <c r="CL200" s="441"/>
      <c r="CM200" s="441"/>
      <c r="CN200" s="441"/>
      <c r="CO200" s="441"/>
      <c r="CP200" s="441"/>
      <c r="CQ200" s="441"/>
      <c r="CR200" s="441"/>
      <c r="CS200" s="441"/>
      <c r="CT200" s="441"/>
      <c r="CU200" s="441"/>
      <c r="CV200" s="441"/>
      <c r="CW200" s="441"/>
      <c r="CX200" s="441"/>
      <c r="CY200" s="441"/>
      <c r="CZ200" s="441"/>
      <c r="DA200" s="441"/>
      <c r="DB200" s="441"/>
      <c r="DC200" s="441"/>
      <c r="DD200" s="441"/>
      <c r="DE200" s="441"/>
      <c r="DF200" s="441"/>
      <c r="DG200" s="441"/>
      <c r="DH200" s="441"/>
      <c r="DI200" s="441"/>
      <c r="DJ200" s="441"/>
      <c r="DK200" s="441"/>
      <c r="DL200" s="441"/>
      <c r="DM200" s="441"/>
      <c r="DN200" s="441"/>
      <c r="DO200" s="441"/>
      <c r="DP200" s="441"/>
      <c r="DQ200" s="441"/>
    </row>
    <row r="201" spans="1:121" s="442" customFormat="1" ht="32.25" customHeight="1" x14ac:dyDescent="0.25">
      <c r="A201" s="33">
        <v>230</v>
      </c>
      <c r="B201" s="65">
        <v>3412</v>
      </c>
      <c r="C201" s="44">
        <v>6121</v>
      </c>
      <c r="D201" s="1157">
        <v>8223</v>
      </c>
      <c r="E201" s="1158" t="s">
        <v>476</v>
      </c>
      <c r="F201" s="195" t="s">
        <v>59</v>
      </c>
      <c r="G201" s="117">
        <v>400</v>
      </c>
      <c r="H201" s="117">
        <v>2018</v>
      </c>
      <c r="I201" s="196">
        <v>2020</v>
      </c>
      <c r="J201" s="45">
        <f t="shared" si="44"/>
        <v>80000</v>
      </c>
      <c r="K201" s="324">
        <v>0</v>
      </c>
      <c r="L201" s="325">
        <v>0</v>
      </c>
      <c r="M201" s="310">
        <f t="shared" si="46"/>
        <v>0</v>
      </c>
      <c r="N201" s="284">
        <v>0</v>
      </c>
      <c r="O201" s="440">
        <v>0</v>
      </c>
      <c r="P201" s="326">
        <v>0</v>
      </c>
      <c r="Q201" s="1181">
        <v>0</v>
      </c>
      <c r="R201" s="287">
        <v>0</v>
      </c>
      <c r="S201" s="326">
        <v>0</v>
      </c>
      <c r="T201" s="327">
        <v>0</v>
      </c>
      <c r="U201" s="289">
        <v>35000</v>
      </c>
      <c r="V201" s="326">
        <v>0</v>
      </c>
      <c r="W201" s="328">
        <v>0</v>
      </c>
      <c r="X201" s="287">
        <v>45000</v>
      </c>
      <c r="Y201" s="326">
        <v>0</v>
      </c>
      <c r="Z201" s="327">
        <v>0</v>
      </c>
      <c r="AA201" s="45">
        <v>0</v>
      </c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441"/>
      <c r="AX201" s="441"/>
      <c r="AY201" s="441"/>
      <c r="AZ201" s="441"/>
      <c r="BA201" s="441"/>
      <c r="BB201" s="441"/>
      <c r="BC201" s="441"/>
      <c r="BD201" s="441"/>
      <c r="BE201" s="441"/>
      <c r="BF201" s="441"/>
      <c r="BG201" s="441"/>
      <c r="BH201" s="441"/>
      <c r="BI201" s="441"/>
      <c r="BJ201" s="441"/>
      <c r="BK201" s="441"/>
      <c r="BL201" s="441"/>
      <c r="BM201" s="441"/>
      <c r="BN201" s="441"/>
      <c r="BO201" s="441"/>
      <c r="BP201" s="441"/>
      <c r="BQ201" s="441"/>
      <c r="BR201" s="441"/>
      <c r="BS201" s="441"/>
      <c r="BT201" s="441"/>
      <c r="BU201" s="441"/>
      <c r="BV201" s="441"/>
      <c r="BW201" s="441"/>
      <c r="BX201" s="441"/>
      <c r="BY201" s="441"/>
      <c r="BZ201" s="441"/>
      <c r="CA201" s="441"/>
      <c r="CB201" s="441"/>
      <c r="CC201" s="441"/>
      <c r="CD201" s="441"/>
      <c r="CE201" s="441"/>
      <c r="CF201" s="441"/>
      <c r="CG201" s="441"/>
      <c r="CH201" s="441"/>
      <c r="CI201" s="441"/>
      <c r="CJ201" s="441"/>
      <c r="CK201" s="441"/>
      <c r="CL201" s="441"/>
      <c r="CM201" s="441"/>
      <c r="CN201" s="441"/>
      <c r="CO201" s="441"/>
      <c r="CP201" s="441"/>
      <c r="CQ201" s="441"/>
      <c r="CR201" s="441"/>
      <c r="CS201" s="441"/>
      <c r="CT201" s="441"/>
      <c r="CU201" s="441"/>
      <c r="CV201" s="441"/>
      <c r="CW201" s="441"/>
      <c r="CX201" s="441"/>
      <c r="CY201" s="441"/>
      <c r="CZ201" s="441"/>
      <c r="DA201" s="441"/>
      <c r="DB201" s="441"/>
      <c r="DC201" s="441"/>
      <c r="DD201" s="441"/>
      <c r="DE201" s="441"/>
      <c r="DF201" s="441"/>
      <c r="DG201" s="441"/>
      <c r="DH201" s="441"/>
      <c r="DI201" s="441"/>
      <c r="DJ201" s="441"/>
      <c r="DK201" s="441"/>
      <c r="DL201" s="441"/>
      <c r="DM201" s="441"/>
      <c r="DN201" s="441"/>
      <c r="DO201" s="441"/>
      <c r="DP201" s="441"/>
      <c r="DQ201" s="441"/>
    </row>
    <row r="202" spans="1:121" s="33" customFormat="1" ht="30.75" customHeight="1" x14ac:dyDescent="0.25">
      <c r="A202" s="33">
        <v>230</v>
      </c>
      <c r="B202" s="65">
        <v>3421</v>
      </c>
      <c r="C202" s="44">
        <v>6121</v>
      </c>
      <c r="D202" s="1132">
        <v>3214</v>
      </c>
      <c r="E202" s="1067" t="s">
        <v>176</v>
      </c>
      <c r="F202" s="195" t="s">
        <v>28</v>
      </c>
      <c r="G202" s="117">
        <v>400</v>
      </c>
      <c r="H202" s="117">
        <v>2017</v>
      </c>
      <c r="I202" s="196">
        <v>2018</v>
      </c>
      <c r="J202" s="45">
        <f t="shared" ref="J202:J208" si="47">K202+L202+M202+SUM(R202:AA202)</f>
        <v>14000</v>
      </c>
      <c r="K202" s="324">
        <v>0</v>
      </c>
      <c r="L202" s="325">
        <v>0</v>
      </c>
      <c r="M202" s="310">
        <f>N202+O202+P202+Q202</f>
        <v>14000</v>
      </c>
      <c r="N202" s="284">
        <v>8000</v>
      </c>
      <c r="O202" s="440">
        <v>6000</v>
      </c>
      <c r="P202" s="326">
        <v>0</v>
      </c>
      <c r="Q202" s="328">
        <v>0</v>
      </c>
      <c r="R202" s="287">
        <v>0</v>
      </c>
      <c r="S202" s="326">
        <v>0</v>
      </c>
      <c r="T202" s="327">
        <v>0</v>
      </c>
      <c r="U202" s="289">
        <v>0</v>
      </c>
      <c r="V202" s="326">
        <v>0</v>
      </c>
      <c r="W202" s="328">
        <v>0</v>
      </c>
      <c r="X202" s="287">
        <v>0</v>
      </c>
      <c r="Y202" s="326">
        <v>0</v>
      </c>
      <c r="Z202" s="327">
        <v>0</v>
      </c>
      <c r="AA202" s="45">
        <v>0</v>
      </c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291"/>
      <c r="AX202" s="291"/>
      <c r="AY202" s="291"/>
      <c r="AZ202" s="291"/>
      <c r="BA202" s="291"/>
      <c r="BB202" s="291"/>
      <c r="BC202" s="291"/>
      <c r="BD202" s="291"/>
      <c r="BE202" s="291"/>
      <c r="BF202" s="291"/>
      <c r="BG202" s="291"/>
      <c r="BH202" s="291"/>
      <c r="BI202" s="291"/>
      <c r="BJ202" s="291"/>
      <c r="BK202" s="291"/>
      <c r="BL202" s="291"/>
      <c r="BM202" s="291"/>
      <c r="BN202" s="291"/>
      <c r="BO202" s="291"/>
      <c r="BP202" s="291"/>
      <c r="BQ202" s="291"/>
      <c r="BR202" s="291"/>
      <c r="BS202" s="291"/>
      <c r="BT202" s="291"/>
      <c r="BU202" s="291"/>
      <c r="BV202" s="291"/>
      <c r="BW202" s="291"/>
      <c r="BX202" s="291"/>
      <c r="BY202" s="291"/>
      <c r="BZ202" s="291"/>
      <c r="CA202" s="291"/>
      <c r="CB202" s="291"/>
      <c r="CC202" s="291"/>
      <c r="CD202" s="291"/>
      <c r="CE202" s="291"/>
      <c r="CF202" s="291"/>
      <c r="CG202" s="291"/>
      <c r="CH202" s="291"/>
      <c r="CI202" s="291"/>
      <c r="CJ202" s="291"/>
      <c r="CK202" s="291"/>
      <c r="CL202" s="291"/>
      <c r="CM202" s="291"/>
      <c r="CN202" s="291"/>
      <c r="CO202" s="291"/>
      <c r="CP202" s="291"/>
      <c r="CQ202" s="291"/>
      <c r="CR202" s="291"/>
      <c r="CS202" s="291"/>
      <c r="CT202" s="291"/>
      <c r="CU202" s="291"/>
      <c r="CV202" s="291"/>
      <c r="CW202" s="291"/>
      <c r="CX202" s="291"/>
      <c r="CY202" s="291"/>
      <c r="CZ202" s="291"/>
      <c r="DA202" s="291"/>
      <c r="DB202" s="291"/>
      <c r="DC202" s="291"/>
      <c r="DD202" s="291"/>
      <c r="DE202" s="291"/>
      <c r="DF202" s="291"/>
      <c r="DG202" s="291"/>
      <c r="DH202" s="291"/>
      <c r="DI202" s="291"/>
      <c r="DJ202" s="291"/>
      <c r="DK202" s="291"/>
      <c r="DL202" s="291"/>
      <c r="DM202" s="291"/>
      <c r="DN202" s="291"/>
      <c r="DO202" s="291"/>
      <c r="DP202" s="291"/>
      <c r="DQ202" s="291"/>
    </row>
    <row r="203" spans="1:121" s="33" customFormat="1" ht="45" customHeight="1" x14ac:dyDescent="0.25">
      <c r="A203" s="33">
        <v>230</v>
      </c>
      <c r="B203" s="65">
        <v>3529</v>
      </c>
      <c r="C203" s="44">
        <v>6121</v>
      </c>
      <c r="D203" s="1132">
        <v>6043</v>
      </c>
      <c r="E203" s="1067" t="s">
        <v>127</v>
      </c>
      <c r="F203" s="195" t="s">
        <v>59</v>
      </c>
      <c r="G203" s="117">
        <v>400</v>
      </c>
      <c r="H203" s="117">
        <v>2012</v>
      </c>
      <c r="I203" s="196">
        <v>2018</v>
      </c>
      <c r="J203" s="45">
        <f t="shared" si="47"/>
        <v>2407</v>
      </c>
      <c r="K203" s="324">
        <v>1907</v>
      </c>
      <c r="L203" s="325">
        <v>0</v>
      </c>
      <c r="M203" s="310">
        <f>N203+O203+P203+Q203</f>
        <v>500</v>
      </c>
      <c r="N203" s="284">
        <v>0</v>
      </c>
      <c r="O203" s="440">
        <v>500</v>
      </c>
      <c r="P203" s="326">
        <v>0</v>
      </c>
      <c r="Q203" s="328">
        <v>0</v>
      </c>
      <c r="R203" s="287">
        <v>0</v>
      </c>
      <c r="S203" s="326">
        <v>0</v>
      </c>
      <c r="T203" s="327">
        <v>0</v>
      </c>
      <c r="U203" s="289">
        <v>0</v>
      </c>
      <c r="V203" s="326">
        <v>0</v>
      </c>
      <c r="W203" s="328">
        <v>0</v>
      </c>
      <c r="X203" s="287">
        <v>0</v>
      </c>
      <c r="Y203" s="326">
        <v>0</v>
      </c>
      <c r="Z203" s="327">
        <v>0</v>
      </c>
      <c r="AA203" s="45">
        <v>0</v>
      </c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291"/>
      <c r="AX203" s="291"/>
      <c r="AY203" s="291"/>
      <c r="AZ203" s="291"/>
      <c r="BA203" s="291"/>
      <c r="BB203" s="291"/>
      <c r="BC203" s="291"/>
      <c r="BD203" s="291"/>
      <c r="BE203" s="291"/>
      <c r="BF203" s="291"/>
      <c r="BG203" s="291"/>
      <c r="BH203" s="291"/>
      <c r="BI203" s="291"/>
      <c r="BJ203" s="291"/>
      <c r="BK203" s="291"/>
      <c r="BL203" s="291"/>
      <c r="BM203" s="291"/>
      <c r="BN203" s="291"/>
      <c r="BO203" s="291"/>
      <c r="BP203" s="291"/>
      <c r="BQ203" s="291"/>
      <c r="BR203" s="291"/>
      <c r="BS203" s="291"/>
      <c r="BT203" s="291"/>
      <c r="BU203" s="291"/>
      <c r="BV203" s="291"/>
      <c r="BW203" s="291"/>
      <c r="BX203" s="291"/>
      <c r="BY203" s="291"/>
      <c r="BZ203" s="291"/>
      <c r="CA203" s="291"/>
      <c r="CB203" s="291"/>
      <c r="CC203" s="291"/>
      <c r="CD203" s="291"/>
      <c r="CE203" s="291"/>
      <c r="CF203" s="291"/>
      <c r="CG203" s="291"/>
      <c r="CH203" s="291"/>
      <c r="CI203" s="291"/>
      <c r="CJ203" s="291"/>
      <c r="CK203" s="291"/>
      <c r="CL203" s="291"/>
      <c r="CM203" s="291"/>
      <c r="CN203" s="291"/>
      <c r="CO203" s="291"/>
      <c r="CP203" s="291"/>
      <c r="CQ203" s="291"/>
      <c r="CR203" s="291"/>
      <c r="CS203" s="291"/>
      <c r="CT203" s="291"/>
      <c r="CU203" s="291"/>
      <c r="CV203" s="291"/>
      <c r="CW203" s="291"/>
      <c r="CX203" s="291"/>
      <c r="CY203" s="291"/>
      <c r="CZ203" s="291"/>
      <c r="DA203" s="291"/>
      <c r="DB203" s="291"/>
      <c r="DC203" s="291"/>
      <c r="DD203" s="291"/>
      <c r="DE203" s="291"/>
      <c r="DF203" s="291"/>
      <c r="DG203" s="291"/>
      <c r="DH203" s="291"/>
      <c r="DI203" s="291"/>
      <c r="DJ203" s="291"/>
      <c r="DK203" s="291"/>
      <c r="DL203" s="291"/>
      <c r="DM203" s="291"/>
      <c r="DN203" s="291"/>
      <c r="DO203" s="291"/>
      <c r="DP203" s="291"/>
      <c r="DQ203" s="291"/>
    </row>
    <row r="204" spans="1:121" s="33" customFormat="1" ht="30.75" customHeight="1" x14ac:dyDescent="0.25">
      <c r="A204" s="33">
        <v>230</v>
      </c>
      <c r="B204" s="65">
        <v>3529</v>
      </c>
      <c r="C204" s="44">
        <v>6121</v>
      </c>
      <c r="D204" s="1157">
        <v>6048</v>
      </c>
      <c r="E204" s="392" t="s">
        <v>128</v>
      </c>
      <c r="F204" s="195" t="s">
        <v>59</v>
      </c>
      <c r="G204" s="117">
        <v>400</v>
      </c>
      <c r="H204" s="117">
        <v>2016</v>
      </c>
      <c r="I204" s="196">
        <v>2020</v>
      </c>
      <c r="J204" s="45">
        <f t="shared" si="47"/>
        <v>12984</v>
      </c>
      <c r="K204" s="324">
        <v>284</v>
      </c>
      <c r="L204" s="325">
        <v>0</v>
      </c>
      <c r="M204" s="310">
        <f>N204+O204+P204+Q204</f>
        <v>2700</v>
      </c>
      <c r="N204" s="284">
        <v>2700</v>
      </c>
      <c r="O204" s="440">
        <v>0</v>
      </c>
      <c r="P204" s="326">
        <v>0</v>
      </c>
      <c r="Q204" s="1181">
        <v>0</v>
      </c>
      <c r="R204" s="287">
        <v>5000</v>
      </c>
      <c r="S204" s="326">
        <v>0</v>
      </c>
      <c r="T204" s="327">
        <v>0</v>
      </c>
      <c r="U204" s="289">
        <v>5000</v>
      </c>
      <c r="V204" s="326">
        <v>0</v>
      </c>
      <c r="W204" s="328">
        <v>0</v>
      </c>
      <c r="X204" s="287">
        <v>0</v>
      </c>
      <c r="Y204" s="326">
        <v>0</v>
      </c>
      <c r="Z204" s="327">
        <v>0</v>
      </c>
      <c r="AA204" s="45">
        <v>0</v>
      </c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291"/>
      <c r="AX204" s="291"/>
      <c r="AY204" s="291"/>
      <c r="AZ204" s="291"/>
      <c r="BA204" s="291"/>
      <c r="BB204" s="291"/>
      <c r="BC204" s="291"/>
      <c r="BD204" s="291"/>
      <c r="BE204" s="291"/>
      <c r="BF204" s="291"/>
      <c r="BG204" s="291"/>
      <c r="BH204" s="291"/>
      <c r="BI204" s="291"/>
      <c r="BJ204" s="291"/>
      <c r="BK204" s="291"/>
      <c r="BL204" s="291"/>
      <c r="BM204" s="291"/>
      <c r="BN204" s="291"/>
      <c r="BO204" s="291"/>
      <c r="BP204" s="291"/>
      <c r="BQ204" s="291"/>
      <c r="BR204" s="291"/>
      <c r="BS204" s="291"/>
      <c r="BT204" s="291"/>
      <c r="BU204" s="291"/>
      <c r="BV204" s="291"/>
      <c r="BW204" s="291"/>
      <c r="BX204" s="291"/>
      <c r="BY204" s="291"/>
      <c r="BZ204" s="291"/>
      <c r="CA204" s="291"/>
      <c r="CB204" s="291"/>
      <c r="CC204" s="291"/>
      <c r="CD204" s="291"/>
      <c r="CE204" s="291"/>
      <c r="CF204" s="291"/>
      <c r="CG204" s="291"/>
      <c r="CH204" s="291"/>
      <c r="CI204" s="291"/>
      <c r="CJ204" s="291"/>
      <c r="CK204" s="291"/>
      <c r="CL204" s="291"/>
      <c r="CM204" s="291"/>
      <c r="CN204" s="291"/>
      <c r="CO204" s="291"/>
      <c r="CP204" s="291"/>
      <c r="CQ204" s="291"/>
      <c r="CR204" s="291"/>
      <c r="CS204" s="291"/>
      <c r="CT204" s="291"/>
      <c r="CU204" s="291"/>
      <c r="CV204" s="291"/>
      <c r="CW204" s="291"/>
      <c r="CX204" s="291"/>
      <c r="CY204" s="291"/>
      <c r="CZ204" s="291"/>
      <c r="DA204" s="291"/>
      <c r="DB204" s="291"/>
      <c r="DC204" s="291"/>
      <c r="DD204" s="291"/>
      <c r="DE204" s="291"/>
      <c r="DF204" s="291"/>
      <c r="DG204" s="291"/>
      <c r="DH204" s="291"/>
      <c r="DI204" s="291"/>
      <c r="DJ204" s="291"/>
      <c r="DK204" s="291"/>
      <c r="DL204" s="291"/>
      <c r="DM204" s="291"/>
      <c r="DN204" s="291"/>
      <c r="DO204" s="291"/>
      <c r="DP204" s="291"/>
      <c r="DQ204" s="291"/>
    </row>
    <row r="205" spans="1:121" s="33" customFormat="1" ht="30.75" customHeight="1" x14ac:dyDescent="0.25">
      <c r="A205" s="33">
        <v>230</v>
      </c>
      <c r="B205" s="65">
        <v>3612</v>
      </c>
      <c r="C205" s="44">
        <v>6121</v>
      </c>
      <c r="D205" s="1157">
        <v>1017</v>
      </c>
      <c r="E205" s="1158" t="s">
        <v>477</v>
      </c>
      <c r="F205" s="195" t="s">
        <v>28</v>
      </c>
      <c r="G205" s="117">
        <v>400</v>
      </c>
      <c r="H205" s="117">
        <v>2018</v>
      </c>
      <c r="I205" s="196">
        <v>2018</v>
      </c>
      <c r="J205" s="45">
        <f t="shared" si="47"/>
        <v>23524</v>
      </c>
      <c r="K205" s="324">
        <v>1142</v>
      </c>
      <c r="L205" s="325">
        <v>302</v>
      </c>
      <c r="M205" s="310">
        <f>SUM(N205:Q205)</f>
        <v>12528</v>
      </c>
      <c r="N205" s="284">
        <v>0</v>
      </c>
      <c r="O205" s="440">
        <f>22080-3552-6000</f>
        <v>12528</v>
      </c>
      <c r="P205" s="326">
        <v>0</v>
      </c>
      <c r="Q205" s="1181">
        <v>0</v>
      </c>
      <c r="R205" s="287">
        <v>9552</v>
      </c>
      <c r="S205" s="326">
        <v>0</v>
      </c>
      <c r="T205" s="327">
        <v>0</v>
      </c>
      <c r="U205" s="289">
        <v>0</v>
      </c>
      <c r="V205" s="326">
        <v>0</v>
      </c>
      <c r="W205" s="328">
        <v>0</v>
      </c>
      <c r="X205" s="287">
        <v>0</v>
      </c>
      <c r="Y205" s="326">
        <v>0</v>
      </c>
      <c r="Z205" s="327">
        <v>0</v>
      </c>
      <c r="AA205" s="45">
        <v>0</v>
      </c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291"/>
      <c r="AX205" s="291"/>
      <c r="AY205" s="291"/>
      <c r="AZ205" s="291"/>
      <c r="BA205" s="291"/>
      <c r="BB205" s="291"/>
      <c r="BC205" s="291"/>
      <c r="BD205" s="291"/>
      <c r="BE205" s="291"/>
      <c r="BF205" s="291"/>
      <c r="BG205" s="291"/>
      <c r="BH205" s="291"/>
      <c r="BI205" s="291"/>
      <c r="BJ205" s="291"/>
      <c r="BK205" s="291"/>
      <c r="BL205" s="291"/>
      <c r="BM205" s="291"/>
      <c r="BN205" s="291"/>
      <c r="BO205" s="291"/>
      <c r="BP205" s="291"/>
      <c r="BQ205" s="291"/>
      <c r="BR205" s="291"/>
      <c r="BS205" s="291"/>
      <c r="BT205" s="291"/>
      <c r="BU205" s="291"/>
      <c r="BV205" s="291"/>
      <c r="BW205" s="291"/>
      <c r="BX205" s="291"/>
      <c r="BY205" s="291"/>
      <c r="BZ205" s="291"/>
      <c r="CA205" s="291"/>
      <c r="CB205" s="291"/>
      <c r="CC205" s="291"/>
      <c r="CD205" s="291"/>
      <c r="CE205" s="291"/>
      <c r="CF205" s="291"/>
      <c r="CG205" s="291"/>
      <c r="CH205" s="291"/>
      <c r="CI205" s="291"/>
      <c r="CJ205" s="291"/>
      <c r="CK205" s="291"/>
      <c r="CL205" s="291"/>
      <c r="CM205" s="291"/>
      <c r="CN205" s="291"/>
      <c r="CO205" s="291"/>
      <c r="CP205" s="291"/>
      <c r="CQ205" s="291"/>
      <c r="CR205" s="291"/>
      <c r="CS205" s="291"/>
      <c r="CT205" s="291"/>
      <c r="CU205" s="291"/>
      <c r="CV205" s="291"/>
      <c r="CW205" s="291"/>
      <c r="CX205" s="291"/>
      <c r="CY205" s="291"/>
      <c r="CZ205" s="291"/>
      <c r="DA205" s="291"/>
      <c r="DB205" s="291"/>
      <c r="DC205" s="291"/>
      <c r="DD205" s="291"/>
      <c r="DE205" s="291"/>
      <c r="DF205" s="291"/>
      <c r="DG205" s="291"/>
      <c r="DH205" s="291"/>
      <c r="DI205" s="291"/>
      <c r="DJ205" s="291"/>
      <c r="DK205" s="291"/>
      <c r="DL205" s="291"/>
      <c r="DM205" s="291"/>
      <c r="DN205" s="291"/>
      <c r="DO205" s="291"/>
      <c r="DP205" s="291"/>
      <c r="DQ205" s="291"/>
    </row>
    <row r="206" spans="1:121" s="33" customFormat="1" ht="33.75" customHeight="1" x14ac:dyDescent="0.25">
      <c r="A206" s="33">
        <v>230</v>
      </c>
      <c r="B206" s="65">
        <v>3612</v>
      </c>
      <c r="C206" s="44">
        <v>6121</v>
      </c>
      <c r="D206" s="1157">
        <v>2010</v>
      </c>
      <c r="E206" s="1158" t="s">
        <v>129</v>
      </c>
      <c r="F206" s="195" t="s">
        <v>28</v>
      </c>
      <c r="G206" s="117">
        <v>400</v>
      </c>
      <c r="H206" s="117">
        <v>2016</v>
      </c>
      <c r="I206" s="196">
        <v>2020</v>
      </c>
      <c r="J206" s="45">
        <f t="shared" si="47"/>
        <v>31503</v>
      </c>
      <c r="K206" s="324">
        <v>213</v>
      </c>
      <c r="L206" s="325">
        <v>778</v>
      </c>
      <c r="M206" s="310">
        <f>SUM(N206:Q206)</f>
        <v>27512</v>
      </c>
      <c r="N206" s="284">
        <v>0</v>
      </c>
      <c r="O206" s="440">
        <v>0</v>
      </c>
      <c r="P206" s="326">
        <v>0</v>
      </c>
      <c r="Q206" s="1181">
        <v>27512</v>
      </c>
      <c r="R206" s="287">
        <v>3000</v>
      </c>
      <c r="S206" s="326">
        <v>0</v>
      </c>
      <c r="T206" s="327">
        <v>0</v>
      </c>
      <c r="U206" s="289">
        <v>0</v>
      </c>
      <c r="V206" s="326">
        <v>0</v>
      </c>
      <c r="W206" s="328">
        <v>0</v>
      </c>
      <c r="X206" s="287">
        <v>0</v>
      </c>
      <c r="Y206" s="326">
        <v>0</v>
      </c>
      <c r="Z206" s="327">
        <v>0</v>
      </c>
      <c r="AA206" s="45">
        <v>0</v>
      </c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291"/>
      <c r="AX206" s="291"/>
      <c r="AY206" s="291"/>
      <c r="AZ206" s="291"/>
      <c r="BA206" s="291"/>
      <c r="BB206" s="291"/>
      <c r="BC206" s="291"/>
      <c r="BD206" s="291"/>
      <c r="BE206" s="291"/>
      <c r="BF206" s="291"/>
      <c r="BG206" s="291"/>
      <c r="BH206" s="291"/>
      <c r="BI206" s="291"/>
      <c r="BJ206" s="291"/>
      <c r="BK206" s="291"/>
      <c r="BL206" s="291"/>
      <c r="BM206" s="291"/>
      <c r="BN206" s="291"/>
      <c r="BO206" s="291"/>
      <c r="BP206" s="291"/>
      <c r="BQ206" s="291"/>
      <c r="BR206" s="291"/>
      <c r="BS206" s="291"/>
      <c r="BT206" s="291"/>
      <c r="BU206" s="291"/>
      <c r="BV206" s="291"/>
      <c r="BW206" s="291"/>
      <c r="BX206" s="291"/>
      <c r="BY206" s="291"/>
      <c r="BZ206" s="291"/>
      <c r="CA206" s="291"/>
      <c r="CB206" s="291"/>
      <c r="CC206" s="291"/>
      <c r="CD206" s="291"/>
      <c r="CE206" s="291"/>
      <c r="CF206" s="291"/>
      <c r="CG206" s="291"/>
      <c r="CH206" s="291"/>
      <c r="CI206" s="291"/>
      <c r="CJ206" s="291"/>
      <c r="CK206" s="291"/>
      <c r="CL206" s="291"/>
      <c r="CM206" s="291"/>
      <c r="CN206" s="291"/>
      <c r="CO206" s="291"/>
      <c r="CP206" s="291"/>
      <c r="CQ206" s="291"/>
      <c r="CR206" s="291"/>
      <c r="CS206" s="291"/>
      <c r="CT206" s="291"/>
      <c r="CU206" s="291"/>
      <c r="CV206" s="291"/>
      <c r="CW206" s="291"/>
      <c r="CX206" s="291"/>
      <c r="CY206" s="291"/>
      <c r="CZ206" s="291"/>
      <c r="DA206" s="291"/>
      <c r="DB206" s="291"/>
      <c r="DC206" s="291"/>
      <c r="DD206" s="291"/>
      <c r="DE206" s="291"/>
      <c r="DF206" s="291"/>
      <c r="DG206" s="291"/>
      <c r="DH206" s="291"/>
      <c r="DI206" s="291"/>
      <c r="DJ206" s="291"/>
      <c r="DK206" s="291"/>
      <c r="DL206" s="291"/>
      <c r="DM206" s="291"/>
      <c r="DN206" s="291"/>
      <c r="DO206" s="291"/>
      <c r="DP206" s="291"/>
      <c r="DQ206" s="291"/>
    </row>
    <row r="207" spans="1:121" s="33" customFormat="1" ht="30.75" customHeight="1" x14ac:dyDescent="0.25">
      <c r="A207" s="33">
        <v>230</v>
      </c>
      <c r="B207" s="65">
        <v>3612</v>
      </c>
      <c r="C207" s="44">
        <v>6121</v>
      </c>
      <c r="D207" s="1124">
        <v>8189</v>
      </c>
      <c r="E207" s="1125" t="s">
        <v>478</v>
      </c>
      <c r="F207" s="195" t="s">
        <v>28</v>
      </c>
      <c r="G207" s="117">
        <v>400</v>
      </c>
      <c r="H207" s="117">
        <v>2018</v>
      </c>
      <c r="I207" s="196">
        <v>2020</v>
      </c>
      <c r="J207" s="45">
        <f t="shared" si="47"/>
        <v>28490</v>
      </c>
      <c r="K207" s="324">
        <v>236</v>
      </c>
      <c r="L207" s="325">
        <v>1241</v>
      </c>
      <c r="M207" s="310">
        <f>SUM(N207:Q207)</f>
        <v>2013</v>
      </c>
      <c r="N207" s="284">
        <v>259</v>
      </c>
      <c r="O207" s="440">
        <v>1754</v>
      </c>
      <c r="P207" s="326">
        <v>0</v>
      </c>
      <c r="Q207" s="328">
        <v>0</v>
      </c>
      <c r="R207" s="287">
        <v>25000</v>
      </c>
      <c r="S207" s="326">
        <v>0</v>
      </c>
      <c r="T207" s="327">
        <v>0</v>
      </c>
      <c r="U207" s="289">
        <v>0</v>
      </c>
      <c r="V207" s="326">
        <v>0</v>
      </c>
      <c r="W207" s="328">
        <v>0</v>
      </c>
      <c r="X207" s="287">
        <v>0</v>
      </c>
      <c r="Y207" s="326">
        <v>0</v>
      </c>
      <c r="Z207" s="327">
        <v>0</v>
      </c>
      <c r="AA207" s="45">
        <v>0</v>
      </c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291"/>
      <c r="AX207" s="291"/>
      <c r="AY207" s="291"/>
      <c r="AZ207" s="291"/>
      <c r="BA207" s="291"/>
      <c r="BB207" s="291"/>
      <c r="BC207" s="291"/>
      <c r="BD207" s="291"/>
      <c r="BE207" s="291"/>
      <c r="BF207" s="291"/>
      <c r="BG207" s="291"/>
      <c r="BH207" s="291"/>
      <c r="BI207" s="291"/>
      <c r="BJ207" s="291"/>
      <c r="BK207" s="291"/>
      <c r="BL207" s="291"/>
      <c r="BM207" s="291"/>
      <c r="BN207" s="291"/>
      <c r="BO207" s="291"/>
      <c r="BP207" s="291"/>
      <c r="BQ207" s="291"/>
      <c r="BR207" s="291"/>
      <c r="BS207" s="291"/>
      <c r="BT207" s="291"/>
      <c r="BU207" s="291"/>
      <c r="BV207" s="291"/>
      <c r="BW207" s="291"/>
      <c r="BX207" s="291"/>
      <c r="BY207" s="291"/>
      <c r="BZ207" s="291"/>
      <c r="CA207" s="291"/>
      <c r="CB207" s="291"/>
      <c r="CC207" s="291"/>
      <c r="CD207" s="291"/>
      <c r="CE207" s="291"/>
      <c r="CF207" s="291"/>
      <c r="CG207" s="291"/>
      <c r="CH207" s="291"/>
      <c r="CI207" s="291"/>
      <c r="CJ207" s="291"/>
      <c r="CK207" s="291"/>
      <c r="CL207" s="291"/>
      <c r="CM207" s="291"/>
      <c r="CN207" s="291"/>
      <c r="CO207" s="291"/>
      <c r="CP207" s="291"/>
      <c r="CQ207" s="291"/>
      <c r="CR207" s="291"/>
      <c r="CS207" s="291"/>
      <c r="CT207" s="291"/>
      <c r="CU207" s="291"/>
      <c r="CV207" s="291"/>
      <c r="CW207" s="291"/>
      <c r="CX207" s="291"/>
      <c r="CY207" s="291"/>
      <c r="CZ207" s="291"/>
      <c r="DA207" s="291"/>
      <c r="DB207" s="291"/>
      <c r="DC207" s="291"/>
      <c r="DD207" s="291"/>
      <c r="DE207" s="291"/>
      <c r="DF207" s="291"/>
      <c r="DG207" s="291"/>
      <c r="DH207" s="291"/>
      <c r="DI207" s="291"/>
      <c r="DJ207" s="291"/>
      <c r="DK207" s="291"/>
      <c r="DL207" s="291"/>
      <c r="DM207" s="291"/>
      <c r="DN207" s="291"/>
      <c r="DO207" s="291"/>
      <c r="DP207" s="291"/>
      <c r="DQ207" s="291"/>
    </row>
    <row r="208" spans="1:121" s="33" customFormat="1" ht="34.5" customHeight="1" x14ac:dyDescent="0.25">
      <c r="A208" s="33">
        <v>230</v>
      </c>
      <c r="B208" s="443">
        <v>3631</v>
      </c>
      <c r="C208" s="44">
        <v>6121</v>
      </c>
      <c r="D208" s="1124">
        <v>4042</v>
      </c>
      <c r="E208" s="1125" t="s">
        <v>130</v>
      </c>
      <c r="F208" s="195"/>
      <c r="G208" s="117">
        <v>400</v>
      </c>
      <c r="H208" s="117">
        <v>2015</v>
      </c>
      <c r="I208" s="196">
        <v>2018</v>
      </c>
      <c r="J208" s="45">
        <f t="shared" si="47"/>
        <v>8315</v>
      </c>
      <c r="K208" s="324">
        <v>0</v>
      </c>
      <c r="L208" s="328">
        <v>1593</v>
      </c>
      <c r="M208" s="310">
        <f>SUM(N208:Q208)</f>
        <v>2722</v>
      </c>
      <c r="N208" s="284">
        <v>722</v>
      </c>
      <c r="O208" s="440">
        <v>2000</v>
      </c>
      <c r="P208" s="326">
        <v>0</v>
      </c>
      <c r="Q208" s="328">
        <v>0</v>
      </c>
      <c r="R208" s="287">
        <v>2000</v>
      </c>
      <c r="S208" s="326">
        <v>0</v>
      </c>
      <c r="T208" s="327">
        <v>0</v>
      </c>
      <c r="U208" s="289">
        <v>2000</v>
      </c>
      <c r="V208" s="326">
        <v>0</v>
      </c>
      <c r="W208" s="328">
        <v>0</v>
      </c>
      <c r="X208" s="287">
        <v>0</v>
      </c>
      <c r="Y208" s="326">
        <v>0</v>
      </c>
      <c r="Z208" s="327">
        <v>0</v>
      </c>
      <c r="AA208" s="45">
        <v>0</v>
      </c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  <c r="AV208" s="73"/>
      <c r="AW208" s="291"/>
      <c r="AX208" s="291"/>
      <c r="AY208" s="291"/>
      <c r="AZ208" s="291"/>
      <c r="BA208" s="291"/>
      <c r="BB208" s="291"/>
      <c r="BC208" s="291"/>
      <c r="BD208" s="291"/>
      <c r="BE208" s="291"/>
      <c r="BF208" s="291"/>
      <c r="BG208" s="291"/>
      <c r="BH208" s="291"/>
      <c r="BI208" s="291"/>
      <c r="BJ208" s="291"/>
      <c r="BK208" s="291"/>
      <c r="BL208" s="291"/>
      <c r="BM208" s="291"/>
      <c r="BN208" s="291"/>
      <c r="BO208" s="291"/>
      <c r="BP208" s="291"/>
      <c r="BQ208" s="291"/>
      <c r="BR208" s="291"/>
      <c r="BS208" s="291"/>
      <c r="BT208" s="291"/>
      <c r="BU208" s="291"/>
      <c r="BV208" s="291"/>
      <c r="BW208" s="291"/>
      <c r="BX208" s="291"/>
      <c r="BY208" s="291"/>
      <c r="BZ208" s="291"/>
      <c r="CA208" s="291"/>
      <c r="CB208" s="291"/>
      <c r="CC208" s="291"/>
      <c r="CD208" s="291"/>
      <c r="CE208" s="291"/>
      <c r="CF208" s="291"/>
      <c r="CG208" s="291"/>
      <c r="CH208" s="291"/>
      <c r="CI208" s="291"/>
      <c r="CJ208" s="291"/>
      <c r="CK208" s="291"/>
      <c r="CL208" s="291"/>
      <c r="CM208" s="291"/>
      <c r="CN208" s="291"/>
      <c r="CO208" s="291"/>
      <c r="CP208" s="291"/>
      <c r="CQ208" s="291"/>
      <c r="CR208" s="291"/>
      <c r="CS208" s="291"/>
      <c r="CT208" s="291"/>
      <c r="CU208" s="291"/>
      <c r="CV208" s="291"/>
      <c r="CW208" s="291"/>
      <c r="CX208" s="291"/>
      <c r="CY208" s="291"/>
      <c r="CZ208" s="291"/>
      <c r="DA208" s="291"/>
      <c r="DB208" s="291"/>
      <c r="DC208" s="291"/>
      <c r="DD208" s="291"/>
      <c r="DE208" s="291"/>
      <c r="DF208" s="291"/>
      <c r="DG208" s="291"/>
      <c r="DH208" s="291"/>
      <c r="DI208" s="291"/>
      <c r="DJ208" s="291"/>
      <c r="DK208" s="291"/>
      <c r="DL208" s="291"/>
      <c r="DM208" s="291"/>
      <c r="DN208" s="291"/>
      <c r="DO208" s="291"/>
      <c r="DP208" s="291"/>
      <c r="DQ208" s="291"/>
    </row>
    <row r="209" spans="1:121" s="33" customFormat="1" ht="29.25" customHeight="1" x14ac:dyDescent="0.25">
      <c r="A209" s="33">
        <v>230</v>
      </c>
      <c r="B209" s="443">
        <v>3631</v>
      </c>
      <c r="C209" s="44">
        <v>6121</v>
      </c>
      <c r="D209" s="1124">
        <v>4098</v>
      </c>
      <c r="E209" s="1125" t="s">
        <v>479</v>
      </c>
      <c r="F209" s="195"/>
      <c r="G209" s="117">
        <v>400</v>
      </c>
      <c r="H209" s="117">
        <v>2016</v>
      </c>
      <c r="I209" s="196">
        <v>2018</v>
      </c>
      <c r="J209" s="45">
        <f t="shared" ref="J209:J245" si="48">K209+L209+M209+SUM(R209:AA209)</f>
        <v>9500</v>
      </c>
      <c r="K209" s="324">
        <v>0</v>
      </c>
      <c r="L209" s="328">
        <v>0</v>
      </c>
      <c r="M209" s="310">
        <f t="shared" ref="M209:M245" si="49">SUM(N209:Q209)</f>
        <v>3500</v>
      </c>
      <c r="N209" s="284">
        <v>500</v>
      </c>
      <c r="O209" s="440">
        <v>3000</v>
      </c>
      <c r="P209" s="326">
        <v>0</v>
      </c>
      <c r="Q209" s="328">
        <v>0</v>
      </c>
      <c r="R209" s="287">
        <v>3000</v>
      </c>
      <c r="S209" s="326">
        <v>0</v>
      </c>
      <c r="T209" s="327">
        <v>0</v>
      </c>
      <c r="U209" s="289">
        <v>3000</v>
      </c>
      <c r="V209" s="326">
        <v>0</v>
      </c>
      <c r="W209" s="328">
        <v>0</v>
      </c>
      <c r="X209" s="287">
        <v>0</v>
      </c>
      <c r="Y209" s="326">
        <v>0</v>
      </c>
      <c r="Z209" s="327">
        <v>0</v>
      </c>
      <c r="AA209" s="45">
        <v>0</v>
      </c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291"/>
      <c r="AX209" s="291"/>
      <c r="AY209" s="291"/>
      <c r="AZ209" s="291"/>
      <c r="BA209" s="291"/>
      <c r="BB209" s="291"/>
      <c r="BC209" s="291"/>
      <c r="BD209" s="291"/>
      <c r="BE209" s="291"/>
      <c r="BF209" s="291"/>
      <c r="BG209" s="291"/>
      <c r="BH209" s="291"/>
      <c r="BI209" s="291"/>
      <c r="BJ209" s="291"/>
      <c r="BK209" s="291"/>
      <c r="BL209" s="291"/>
      <c r="BM209" s="291"/>
      <c r="BN209" s="291"/>
      <c r="BO209" s="291"/>
      <c r="BP209" s="291"/>
      <c r="BQ209" s="291"/>
      <c r="BR209" s="291"/>
      <c r="BS209" s="291"/>
      <c r="BT209" s="291"/>
      <c r="BU209" s="291"/>
      <c r="BV209" s="291"/>
      <c r="BW209" s="291"/>
      <c r="BX209" s="291"/>
      <c r="BY209" s="291"/>
      <c r="BZ209" s="291"/>
      <c r="CA209" s="291"/>
      <c r="CB209" s="291"/>
      <c r="CC209" s="291"/>
      <c r="CD209" s="291"/>
      <c r="CE209" s="291"/>
      <c r="CF209" s="291"/>
      <c r="CG209" s="291"/>
      <c r="CH209" s="291"/>
      <c r="CI209" s="291"/>
      <c r="CJ209" s="291"/>
      <c r="CK209" s="291"/>
      <c r="CL209" s="291"/>
      <c r="CM209" s="291"/>
      <c r="CN209" s="291"/>
      <c r="CO209" s="291"/>
      <c r="CP209" s="291"/>
      <c r="CQ209" s="291"/>
      <c r="CR209" s="291"/>
      <c r="CS209" s="291"/>
      <c r="CT209" s="291"/>
      <c r="CU209" s="291"/>
      <c r="CV209" s="291"/>
      <c r="CW209" s="291"/>
      <c r="CX209" s="291"/>
      <c r="CY209" s="291"/>
      <c r="CZ209" s="291"/>
      <c r="DA209" s="291"/>
      <c r="DB209" s="291"/>
      <c r="DC209" s="291"/>
      <c r="DD209" s="291"/>
      <c r="DE209" s="291"/>
      <c r="DF209" s="291"/>
      <c r="DG209" s="291"/>
      <c r="DH209" s="291"/>
      <c r="DI209" s="291"/>
      <c r="DJ209" s="291"/>
      <c r="DK209" s="291"/>
      <c r="DL209" s="291"/>
      <c r="DM209" s="291"/>
      <c r="DN209" s="291"/>
      <c r="DO209" s="291"/>
      <c r="DP209" s="291"/>
      <c r="DQ209" s="291"/>
    </row>
    <row r="210" spans="1:121" s="33" customFormat="1" ht="25.5" customHeight="1" x14ac:dyDescent="0.25">
      <c r="A210" s="33">
        <v>230</v>
      </c>
      <c r="B210" s="443">
        <v>3631</v>
      </c>
      <c r="C210" s="44">
        <v>6121</v>
      </c>
      <c r="D210" s="1160">
        <v>4300</v>
      </c>
      <c r="E210" s="382" t="s">
        <v>480</v>
      </c>
      <c r="F210" s="195" t="s">
        <v>59</v>
      </c>
      <c r="G210" s="117">
        <v>400</v>
      </c>
      <c r="H210" s="117">
        <v>2015</v>
      </c>
      <c r="I210" s="196">
        <v>2018</v>
      </c>
      <c r="J210" s="45">
        <f t="shared" si="48"/>
        <v>3856</v>
      </c>
      <c r="K210" s="324">
        <v>3746</v>
      </c>
      <c r="L210" s="328">
        <v>0</v>
      </c>
      <c r="M210" s="310">
        <f t="shared" si="49"/>
        <v>110</v>
      </c>
      <c r="N210" s="284">
        <v>110</v>
      </c>
      <c r="O210" s="440">
        <v>0</v>
      </c>
      <c r="P210" s="326">
        <v>0</v>
      </c>
      <c r="Q210" s="328">
        <v>0</v>
      </c>
      <c r="R210" s="287">
        <v>0</v>
      </c>
      <c r="S210" s="326">
        <v>0</v>
      </c>
      <c r="T210" s="327">
        <v>0</v>
      </c>
      <c r="U210" s="289">
        <v>0</v>
      </c>
      <c r="V210" s="326">
        <v>0</v>
      </c>
      <c r="W210" s="328">
        <v>0</v>
      </c>
      <c r="X210" s="287">
        <v>0</v>
      </c>
      <c r="Y210" s="326">
        <v>0</v>
      </c>
      <c r="Z210" s="327">
        <v>0</v>
      </c>
      <c r="AA210" s="45">
        <v>0</v>
      </c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291"/>
      <c r="AX210" s="291"/>
      <c r="AY210" s="291"/>
      <c r="AZ210" s="291"/>
      <c r="BA210" s="291"/>
      <c r="BB210" s="291"/>
      <c r="BC210" s="291"/>
      <c r="BD210" s="291"/>
      <c r="BE210" s="291"/>
      <c r="BF210" s="291"/>
      <c r="BG210" s="291"/>
      <c r="BH210" s="291"/>
      <c r="BI210" s="291"/>
      <c r="BJ210" s="291"/>
      <c r="BK210" s="291"/>
      <c r="BL210" s="291"/>
      <c r="BM210" s="291"/>
      <c r="BN210" s="291"/>
      <c r="BO210" s="291"/>
      <c r="BP210" s="291"/>
      <c r="BQ210" s="291"/>
      <c r="BR210" s="291"/>
      <c r="BS210" s="291"/>
      <c r="BT210" s="291"/>
      <c r="BU210" s="291"/>
      <c r="BV210" s="291"/>
      <c r="BW210" s="291"/>
      <c r="BX210" s="291"/>
      <c r="BY210" s="291"/>
      <c r="BZ210" s="291"/>
      <c r="CA210" s="291"/>
      <c r="CB210" s="291"/>
      <c r="CC210" s="291"/>
      <c r="CD210" s="291"/>
      <c r="CE210" s="291"/>
      <c r="CF210" s="291"/>
      <c r="CG210" s="291"/>
      <c r="CH210" s="291"/>
      <c r="CI210" s="291"/>
      <c r="CJ210" s="291"/>
      <c r="CK210" s="291"/>
      <c r="CL210" s="291"/>
      <c r="CM210" s="291"/>
      <c r="CN210" s="291"/>
      <c r="CO210" s="291"/>
      <c r="CP210" s="291"/>
      <c r="CQ210" s="291"/>
      <c r="CR210" s="291"/>
      <c r="CS210" s="291"/>
      <c r="CT210" s="291"/>
      <c r="CU210" s="291"/>
      <c r="CV210" s="291"/>
      <c r="CW210" s="291"/>
      <c r="CX210" s="291"/>
      <c r="CY210" s="291"/>
      <c r="CZ210" s="291"/>
      <c r="DA210" s="291"/>
      <c r="DB210" s="291"/>
      <c r="DC210" s="291"/>
      <c r="DD210" s="291"/>
      <c r="DE210" s="291"/>
      <c r="DF210" s="291"/>
      <c r="DG210" s="291"/>
      <c r="DH210" s="291"/>
      <c r="DI210" s="291"/>
      <c r="DJ210" s="291"/>
      <c r="DK210" s="291"/>
      <c r="DL210" s="291"/>
      <c r="DM210" s="291"/>
      <c r="DN210" s="291"/>
      <c r="DO210" s="291"/>
      <c r="DP210" s="291"/>
      <c r="DQ210" s="291"/>
    </row>
    <row r="211" spans="1:121" s="33" customFormat="1" ht="31.5" customHeight="1" x14ac:dyDescent="0.25">
      <c r="A211" s="33">
        <v>230</v>
      </c>
      <c r="B211" s="443">
        <v>3631</v>
      </c>
      <c r="C211" s="44">
        <v>6121</v>
      </c>
      <c r="D211" s="1160">
        <v>4303</v>
      </c>
      <c r="E211" s="382" t="s">
        <v>481</v>
      </c>
      <c r="F211" s="195" t="s">
        <v>27</v>
      </c>
      <c r="G211" s="117">
        <v>400</v>
      </c>
      <c r="H211" s="117">
        <v>2015</v>
      </c>
      <c r="I211" s="196">
        <v>2018</v>
      </c>
      <c r="J211" s="45">
        <f t="shared" si="48"/>
        <v>2214</v>
      </c>
      <c r="K211" s="324">
        <v>2044</v>
      </c>
      <c r="L211" s="328">
        <v>0</v>
      </c>
      <c r="M211" s="310">
        <f t="shared" si="49"/>
        <v>170</v>
      </c>
      <c r="N211" s="284">
        <v>170</v>
      </c>
      <c r="O211" s="440">
        <v>0</v>
      </c>
      <c r="P211" s="326">
        <v>0</v>
      </c>
      <c r="Q211" s="328">
        <v>0</v>
      </c>
      <c r="R211" s="287">
        <v>0</v>
      </c>
      <c r="S211" s="326">
        <v>0</v>
      </c>
      <c r="T211" s="327">
        <v>0</v>
      </c>
      <c r="U211" s="289">
        <v>0</v>
      </c>
      <c r="V211" s="326">
        <v>0</v>
      </c>
      <c r="W211" s="328">
        <v>0</v>
      </c>
      <c r="X211" s="287">
        <v>0</v>
      </c>
      <c r="Y211" s="326">
        <v>0</v>
      </c>
      <c r="Z211" s="327">
        <v>0</v>
      </c>
      <c r="AA211" s="45">
        <v>0</v>
      </c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291"/>
      <c r="AX211" s="291"/>
      <c r="AY211" s="291"/>
      <c r="AZ211" s="291"/>
      <c r="BA211" s="291"/>
      <c r="BB211" s="291"/>
      <c r="BC211" s="291"/>
      <c r="BD211" s="291"/>
      <c r="BE211" s="291"/>
      <c r="BF211" s="291"/>
      <c r="BG211" s="291"/>
      <c r="BH211" s="291"/>
      <c r="BI211" s="291"/>
      <c r="BJ211" s="291"/>
      <c r="BK211" s="291"/>
      <c r="BL211" s="291"/>
      <c r="BM211" s="291"/>
      <c r="BN211" s="291"/>
      <c r="BO211" s="291"/>
      <c r="BP211" s="291"/>
      <c r="BQ211" s="291"/>
      <c r="BR211" s="291"/>
      <c r="BS211" s="291"/>
      <c r="BT211" s="291"/>
      <c r="BU211" s="291"/>
      <c r="BV211" s="291"/>
      <c r="BW211" s="291"/>
      <c r="BX211" s="291"/>
      <c r="BY211" s="291"/>
      <c r="BZ211" s="291"/>
      <c r="CA211" s="291"/>
      <c r="CB211" s="291"/>
      <c r="CC211" s="291"/>
      <c r="CD211" s="291"/>
      <c r="CE211" s="291"/>
      <c r="CF211" s="291"/>
      <c r="CG211" s="291"/>
      <c r="CH211" s="291"/>
      <c r="CI211" s="291"/>
      <c r="CJ211" s="291"/>
      <c r="CK211" s="291"/>
      <c r="CL211" s="291"/>
      <c r="CM211" s="291"/>
      <c r="CN211" s="291"/>
      <c r="CO211" s="291"/>
      <c r="CP211" s="291"/>
      <c r="CQ211" s="291"/>
      <c r="CR211" s="291"/>
      <c r="CS211" s="291"/>
      <c r="CT211" s="291"/>
      <c r="CU211" s="291"/>
      <c r="CV211" s="291"/>
      <c r="CW211" s="291"/>
      <c r="CX211" s="291"/>
      <c r="CY211" s="291"/>
      <c r="CZ211" s="291"/>
      <c r="DA211" s="291"/>
      <c r="DB211" s="291"/>
      <c r="DC211" s="291"/>
      <c r="DD211" s="291"/>
      <c r="DE211" s="291"/>
      <c r="DF211" s="291"/>
      <c r="DG211" s="291"/>
      <c r="DH211" s="291"/>
      <c r="DI211" s="291"/>
      <c r="DJ211" s="291"/>
      <c r="DK211" s="291"/>
      <c r="DL211" s="291"/>
      <c r="DM211" s="291"/>
      <c r="DN211" s="291"/>
      <c r="DO211" s="291"/>
      <c r="DP211" s="291"/>
      <c r="DQ211" s="291"/>
    </row>
    <row r="212" spans="1:121" s="33" customFormat="1" ht="25.5" customHeight="1" x14ac:dyDescent="0.25">
      <c r="A212" s="33">
        <v>230</v>
      </c>
      <c r="B212" s="443">
        <v>3631</v>
      </c>
      <c r="C212" s="44">
        <v>6121</v>
      </c>
      <c r="D212" s="1160">
        <v>4306</v>
      </c>
      <c r="E212" s="382" t="s">
        <v>131</v>
      </c>
      <c r="F212" s="195" t="s">
        <v>29</v>
      </c>
      <c r="G212" s="117">
        <v>400</v>
      </c>
      <c r="H212" s="117">
        <v>2016</v>
      </c>
      <c r="I212" s="196">
        <v>2018</v>
      </c>
      <c r="J212" s="45">
        <f t="shared" si="48"/>
        <v>4714</v>
      </c>
      <c r="K212" s="324">
        <v>1813</v>
      </c>
      <c r="L212" s="328">
        <v>680</v>
      </c>
      <c r="M212" s="310">
        <f t="shared" si="49"/>
        <v>2221</v>
      </c>
      <c r="N212" s="284">
        <v>2221</v>
      </c>
      <c r="O212" s="440">
        <v>0</v>
      </c>
      <c r="P212" s="326">
        <v>0</v>
      </c>
      <c r="Q212" s="328">
        <v>0</v>
      </c>
      <c r="R212" s="287">
        <v>0</v>
      </c>
      <c r="S212" s="326">
        <v>0</v>
      </c>
      <c r="T212" s="327">
        <v>0</v>
      </c>
      <c r="U212" s="289">
        <v>0</v>
      </c>
      <c r="V212" s="326">
        <v>0</v>
      </c>
      <c r="W212" s="328">
        <v>0</v>
      </c>
      <c r="X212" s="287">
        <v>0</v>
      </c>
      <c r="Y212" s="326">
        <v>0</v>
      </c>
      <c r="Z212" s="327">
        <v>0</v>
      </c>
      <c r="AA212" s="45">
        <v>0</v>
      </c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73"/>
      <c r="AS212" s="73"/>
      <c r="AT212" s="73"/>
      <c r="AU212" s="73"/>
      <c r="AV212" s="73"/>
      <c r="AW212" s="291"/>
      <c r="AX212" s="291"/>
      <c r="AY212" s="291"/>
      <c r="AZ212" s="291"/>
      <c r="BA212" s="291"/>
      <c r="BB212" s="291"/>
      <c r="BC212" s="291"/>
      <c r="BD212" s="291"/>
      <c r="BE212" s="291"/>
      <c r="BF212" s="291"/>
      <c r="BG212" s="291"/>
      <c r="BH212" s="291"/>
      <c r="BI212" s="291"/>
      <c r="BJ212" s="291"/>
      <c r="BK212" s="291"/>
      <c r="BL212" s="291"/>
      <c r="BM212" s="291"/>
      <c r="BN212" s="291"/>
      <c r="BO212" s="291"/>
      <c r="BP212" s="291"/>
      <c r="BQ212" s="291"/>
      <c r="BR212" s="291"/>
      <c r="BS212" s="291"/>
      <c r="BT212" s="291"/>
      <c r="BU212" s="291"/>
      <c r="BV212" s="291"/>
      <c r="BW212" s="291"/>
      <c r="BX212" s="291"/>
      <c r="BY212" s="291"/>
      <c r="BZ212" s="291"/>
      <c r="CA212" s="291"/>
      <c r="CB212" s="291"/>
      <c r="CC212" s="291"/>
      <c r="CD212" s="291"/>
      <c r="CE212" s="291"/>
      <c r="CF212" s="291"/>
      <c r="CG212" s="291"/>
      <c r="CH212" s="291"/>
      <c r="CI212" s="291"/>
      <c r="CJ212" s="291"/>
      <c r="CK212" s="291"/>
      <c r="CL212" s="291"/>
      <c r="CM212" s="291"/>
      <c r="CN212" s="291"/>
      <c r="CO212" s="291"/>
      <c r="CP212" s="291"/>
      <c r="CQ212" s="291"/>
      <c r="CR212" s="291"/>
      <c r="CS212" s="291"/>
      <c r="CT212" s="291"/>
      <c r="CU212" s="291"/>
      <c r="CV212" s="291"/>
      <c r="CW212" s="291"/>
      <c r="CX212" s="291"/>
      <c r="CY212" s="291"/>
      <c r="CZ212" s="291"/>
      <c r="DA212" s="291"/>
      <c r="DB212" s="291"/>
      <c r="DC212" s="291"/>
      <c r="DD212" s="291"/>
      <c r="DE212" s="291"/>
      <c r="DF212" s="291"/>
      <c r="DG212" s="291"/>
      <c r="DH212" s="291"/>
      <c r="DI212" s="291"/>
      <c r="DJ212" s="291"/>
      <c r="DK212" s="291"/>
      <c r="DL212" s="291"/>
      <c r="DM212" s="291"/>
      <c r="DN212" s="291"/>
      <c r="DO212" s="291"/>
      <c r="DP212" s="291"/>
      <c r="DQ212" s="291"/>
    </row>
    <row r="213" spans="1:121" s="33" customFormat="1" ht="30.75" customHeight="1" x14ac:dyDescent="0.25">
      <c r="A213" s="33">
        <v>230</v>
      </c>
      <c r="B213" s="443">
        <v>3631</v>
      </c>
      <c r="C213" s="44">
        <v>6121</v>
      </c>
      <c r="D213" s="1132">
        <v>4313</v>
      </c>
      <c r="E213" s="375" t="s">
        <v>132</v>
      </c>
      <c r="F213" s="195" t="s">
        <v>28</v>
      </c>
      <c r="G213" s="117">
        <v>400</v>
      </c>
      <c r="H213" s="117">
        <v>2017</v>
      </c>
      <c r="I213" s="196">
        <v>2018</v>
      </c>
      <c r="J213" s="45">
        <f t="shared" si="48"/>
        <v>2598</v>
      </c>
      <c r="K213" s="324">
        <v>0</v>
      </c>
      <c r="L213" s="328">
        <v>0</v>
      </c>
      <c r="M213" s="310">
        <f t="shared" si="49"/>
        <v>2598</v>
      </c>
      <c r="N213" s="284">
        <v>2598</v>
      </c>
      <c r="O213" s="440">
        <v>0</v>
      </c>
      <c r="P213" s="326">
        <v>0</v>
      </c>
      <c r="Q213" s="328">
        <v>0</v>
      </c>
      <c r="R213" s="287">
        <v>0</v>
      </c>
      <c r="S213" s="326">
        <v>0</v>
      </c>
      <c r="T213" s="327">
        <v>0</v>
      </c>
      <c r="U213" s="289">
        <v>0</v>
      </c>
      <c r="V213" s="326">
        <v>0</v>
      </c>
      <c r="W213" s="328">
        <v>0</v>
      </c>
      <c r="X213" s="287">
        <v>0</v>
      </c>
      <c r="Y213" s="326">
        <v>0</v>
      </c>
      <c r="Z213" s="327">
        <v>0</v>
      </c>
      <c r="AA213" s="45">
        <v>0</v>
      </c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291"/>
      <c r="AX213" s="291"/>
      <c r="AY213" s="291"/>
      <c r="AZ213" s="291"/>
      <c r="BA213" s="291"/>
      <c r="BB213" s="291"/>
      <c r="BC213" s="291"/>
      <c r="BD213" s="291"/>
      <c r="BE213" s="291"/>
      <c r="BF213" s="291"/>
      <c r="BG213" s="291"/>
      <c r="BH213" s="291"/>
      <c r="BI213" s="291"/>
      <c r="BJ213" s="291"/>
      <c r="BK213" s="291"/>
      <c r="BL213" s="291"/>
      <c r="BM213" s="291"/>
      <c r="BN213" s="291"/>
      <c r="BO213" s="291"/>
      <c r="BP213" s="291"/>
      <c r="BQ213" s="291"/>
      <c r="BR213" s="291"/>
      <c r="BS213" s="291"/>
      <c r="BT213" s="291"/>
      <c r="BU213" s="291"/>
      <c r="BV213" s="291"/>
      <c r="BW213" s="291"/>
      <c r="BX213" s="291"/>
      <c r="BY213" s="291"/>
      <c r="BZ213" s="291"/>
      <c r="CA213" s="291"/>
      <c r="CB213" s="291"/>
      <c r="CC213" s="291"/>
      <c r="CD213" s="291"/>
      <c r="CE213" s="291"/>
      <c r="CF213" s="291"/>
      <c r="CG213" s="291"/>
      <c r="CH213" s="291"/>
      <c r="CI213" s="291"/>
      <c r="CJ213" s="291"/>
      <c r="CK213" s="291"/>
      <c r="CL213" s="291"/>
      <c r="CM213" s="291"/>
      <c r="CN213" s="291"/>
      <c r="CO213" s="291"/>
      <c r="CP213" s="291"/>
      <c r="CQ213" s="291"/>
      <c r="CR213" s="291"/>
      <c r="CS213" s="291"/>
      <c r="CT213" s="291"/>
      <c r="CU213" s="291"/>
      <c r="CV213" s="291"/>
      <c r="CW213" s="291"/>
      <c r="CX213" s="291"/>
      <c r="CY213" s="291"/>
      <c r="CZ213" s="291"/>
      <c r="DA213" s="291"/>
      <c r="DB213" s="291"/>
      <c r="DC213" s="291"/>
      <c r="DD213" s="291"/>
      <c r="DE213" s="291"/>
      <c r="DF213" s="291"/>
      <c r="DG213" s="291"/>
      <c r="DH213" s="291"/>
      <c r="DI213" s="291"/>
      <c r="DJ213" s="291"/>
      <c r="DK213" s="291"/>
      <c r="DL213" s="291"/>
      <c r="DM213" s="291"/>
      <c r="DN213" s="291"/>
      <c r="DO213" s="291"/>
      <c r="DP213" s="291"/>
      <c r="DQ213" s="291"/>
    </row>
    <row r="214" spans="1:121" s="33" customFormat="1" ht="34.5" customHeight="1" x14ac:dyDescent="0.25">
      <c r="A214" s="33">
        <v>230</v>
      </c>
      <c r="B214" s="443">
        <v>3631</v>
      </c>
      <c r="C214" s="44">
        <v>6121</v>
      </c>
      <c r="D214" s="1160">
        <v>4318</v>
      </c>
      <c r="E214" s="382" t="s">
        <v>133</v>
      </c>
      <c r="F214" s="195" t="s">
        <v>59</v>
      </c>
      <c r="G214" s="117">
        <v>400</v>
      </c>
      <c r="H214" s="117">
        <v>2015</v>
      </c>
      <c r="I214" s="196">
        <v>2018</v>
      </c>
      <c r="J214" s="45">
        <f t="shared" si="48"/>
        <v>4452</v>
      </c>
      <c r="K214" s="324">
        <v>3952</v>
      </c>
      <c r="L214" s="328">
        <v>0</v>
      </c>
      <c r="M214" s="310">
        <f t="shared" si="49"/>
        <v>500</v>
      </c>
      <c r="N214" s="284">
        <v>500</v>
      </c>
      <c r="O214" s="440">
        <v>0</v>
      </c>
      <c r="P214" s="326">
        <v>0</v>
      </c>
      <c r="Q214" s="328">
        <v>0</v>
      </c>
      <c r="R214" s="287">
        <v>0</v>
      </c>
      <c r="S214" s="326">
        <v>0</v>
      </c>
      <c r="T214" s="327">
        <v>0</v>
      </c>
      <c r="U214" s="289">
        <v>0</v>
      </c>
      <c r="V214" s="326">
        <v>0</v>
      </c>
      <c r="W214" s="328">
        <v>0</v>
      </c>
      <c r="X214" s="287">
        <v>0</v>
      </c>
      <c r="Y214" s="326">
        <v>0</v>
      </c>
      <c r="Z214" s="327">
        <v>0</v>
      </c>
      <c r="AA214" s="45">
        <v>0</v>
      </c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291"/>
      <c r="AX214" s="291"/>
      <c r="AY214" s="291"/>
      <c r="AZ214" s="291"/>
      <c r="BA214" s="291"/>
      <c r="BB214" s="291"/>
      <c r="BC214" s="291"/>
      <c r="BD214" s="291"/>
      <c r="BE214" s="291"/>
      <c r="BF214" s="291"/>
      <c r="BG214" s="291"/>
      <c r="BH214" s="291"/>
      <c r="BI214" s="291"/>
      <c r="BJ214" s="291"/>
      <c r="BK214" s="291"/>
      <c r="BL214" s="291"/>
      <c r="BM214" s="291"/>
      <c r="BN214" s="291"/>
      <c r="BO214" s="291"/>
      <c r="BP214" s="291"/>
      <c r="BQ214" s="291"/>
      <c r="BR214" s="291"/>
      <c r="BS214" s="291"/>
      <c r="BT214" s="291"/>
      <c r="BU214" s="291"/>
      <c r="BV214" s="291"/>
      <c r="BW214" s="291"/>
      <c r="BX214" s="291"/>
      <c r="BY214" s="291"/>
      <c r="BZ214" s="291"/>
      <c r="CA214" s="291"/>
      <c r="CB214" s="291"/>
      <c r="CC214" s="291"/>
      <c r="CD214" s="291"/>
      <c r="CE214" s="291"/>
      <c r="CF214" s="291"/>
      <c r="CG214" s="291"/>
      <c r="CH214" s="291"/>
      <c r="CI214" s="291"/>
      <c r="CJ214" s="291"/>
      <c r="CK214" s="291"/>
      <c r="CL214" s="291"/>
      <c r="CM214" s="291"/>
      <c r="CN214" s="291"/>
      <c r="CO214" s="291"/>
      <c r="CP214" s="291"/>
      <c r="CQ214" s="291"/>
      <c r="CR214" s="291"/>
      <c r="CS214" s="291"/>
      <c r="CT214" s="291"/>
      <c r="CU214" s="291"/>
      <c r="CV214" s="291"/>
      <c r="CW214" s="291"/>
      <c r="CX214" s="291"/>
      <c r="CY214" s="291"/>
      <c r="CZ214" s="291"/>
      <c r="DA214" s="291"/>
      <c r="DB214" s="291"/>
      <c r="DC214" s="291"/>
      <c r="DD214" s="291"/>
      <c r="DE214" s="291"/>
      <c r="DF214" s="291"/>
      <c r="DG214" s="291"/>
      <c r="DH214" s="291"/>
      <c r="DI214" s="291"/>
      <c r="DJ214" s="291"/>
      <c r="DK214" s="291"/>
      <c r="DL214" s="291"/>
      <c r="DM214" s="291"/>
      <c r="DN214" s="291"/>
      <c r="DO214" s="291"/>
      <c r="DP214" s="291"/>
      <c r="DQ214" s="291"/>
    </row>
    <row r="215" spans="1:121" s="33" customFormat="1" ht="25.5" customHeight="1" x14ac:dyDescent="0.25">
      <c r="A215" s="33">
        <v>230</v>
      </c>
      <c r="B215" s="443">
        <v>3631</v>
      </c>
      <c r="C215" s="44">
        <v>6121</v>
      </c>
      <c r="D215" s="1160">
        <v>4319</v>
      </c>
      <c r="E215" s="382" t="s">
        <v>134</v>
      </c>
      <c r="F215" s="195" t="s">
        <v>28</v>
      </c>
      <c r="G215" s="117">
        <v>400</v>
      </c>
      <c r="H215" s="117">
        <v>2017</v>
      </c>
      <c r="I215" s="196">
        <v>2018</v>
      </c>
      <c r="J215" s="45">
        <f t="shared" si="48"/>
        <v>1237</v>
      </c>
      <c r="K215" s="324">
        <v>0</v>
      </c>
      <c r="L215" s="328">
        <v>0</v>
      </c>
      <c r="M215" s="310">
        <f t="shared" si="49"/>
        <v>1237</v>
      </c>
      <c r="N215" s="284">
        <v>1237</v>
      </c>
      <c r="O215" s="440">
        <v>0</v>
      </c>
      <c r="P215" s="326">
        <v>0</v>
      </c>
      <c r="Q215" s="328">
        <v>0</v>
      </c>
      <c r="R215" s="287">
        <v>0</v>
      </c>
      <c r="S215" s="326">
        <v>0</v>
      </c>
      <c r="T215" s="327">
        <v>0</v>
      </c>
      <c r="U215" s="289">
        <v>0</v>
      </c>
      <c r="V215" s="326">
        <v>0</v>
      </c>
      <c r="W215" s="328">
        <v>0</v>
      </c>
      <c r="X215" s="287">
        <v>0</v>
      </c>
      <c r="Y215" s="326">
        <v>0</v>
      </c>
      <c r="Z215" s="327">
        <v>0</v>
      </c>
      <c r="AA215" s="45">
        <v>0</v>
      </c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291"/>
      <c r="AX215" s="291"/>
      <c r="AY215" s="291"/>
      <c r="AZ215" s="291"/>
      <c r="BA215" s="291"/>
      <c r="BB215" s="291"/>
      <c r="BC215" s="291"/>
      <c r="BD215" s="291"/>
      <c r="BE215" s="291"/>
      <c r="BF215" s="291"/>
      <c r="BG215" s="291"/>
      <c r="BH215" s="291"/>
      <c r="BI215" s="291"/>
      <c r="BJ215" s="291"/>
      <c r="BK215" s="291"/>
      <c r="BL215" s="291"/>
      <c r="BM215" s="291"/>
      <c r="BN215" s="291"/>
      <c r="BO215" s="291"/>
      <c r="BP215" s="291"/>
      <c r="BQ215" s="291"/>
      <c r="BR215" s="291"/>
      <c r="BS215" s="291"/>
      <c r="BT215" s="291"/>
      <c r="BU215" s="291"/>
      <c r="BV215" s="291"/>
      <c r="BW215" s="291"/>
      <c r="BX215" s="291"/>
      <c r="BY215" s="291"/>
      <c r="BZ215" s="291"/>
      <c r="CA215" s="291"/>
      <c r="CB215" s="291"/>
      <c r="CC215" s="291"/>
      <c r="CD215" s="291"/>
      <c r="CE215" s="291"/>
      <c r="CF215" s="291"/>
      <c r="CG215" s="291"/>
      <c r="CH215" s="291"/>
      <c r="CI215" s="291"/>
      <c r="CJ215" s="291"/>
      <c r="CK215" s="291"/>
      <c r="CL215" s="291"/>
      <c r="CM215" s="291"/>
      <c r="CN215" s="291"/>
      <c r="CO215" s="291"/>
      <c r="CP215" s="291"/>
      <c r="CQ215" s="291"/>
      <c r="CR215" s="291"/>
      <c r="CS215" s="291"/>
      <c r="CT215" s="291"/>
      <c r="CU215" s="291"/>
      <c r="CV215" s="291"/>
      <c r="CW215" s="291"/>
      <c r="CX215" s="291"/>
      <c r="CY215" s="291"/>
      <c r="CZ215" s="291"/>
      <c r="DA215" s="291"/>
      <c r="DB215" s="291"/>
      <c r="DC215" s="291"/>
      <c r="DD215" s="291"/>
      <c r="DE215" s="291"/>
      <c r="DF215" s="291"/>
      <c r="DG215" s="291"/>
      <c r="DH215" s="291"/>
      <c r="DI215" s="291"/>
      <c r="DJ215" s="291"/>
      <c r="DK215" s="291"/>
      <c r="DL215" s="291"/>
      <c r="DM215" s="291"/>
      <c r="DN215" s="291"/>
      <c r="DO215" s="291"/>
      <c r="DP215" s="291"/>
      <c r="DQ215" s="291"/>
    </row>
    <row r="216" spans="1:121" s="33" customFormat="1" ht="30.75" customHeight="1" x14ac:dyDescent="0.25">
      <c r="A216" s="33">
        <v>230</v>
      </c>
      <c r="B216" s="443">
        <v>3631</v>
      </c>
      <c r="C216" s="44">
        <v>6121</v>
      </c>
      <c r="D216" s="1124">
        <v>4320</v>
      </c>
      <c r="E216" s="1125" t="s">
        <v>135</v>
      </c>
      <c r="F216" s="195" t="s">
        <v>27</v>
      </c>
      <c r="G216" s="117">
        <v>400</v>
      </c>
      <c r="H216" s="117">
        <v>2017</v>
      </c>
      <c r="I216" s="196">
        <v>2018</v>
      </c>
      <c r="J216" s="45">
        <f t="shared" si="48"/>
        <v>3150</v>
      </c>
      <c r="K216" s="324">
        <v>0</v>
      </c>
      <c r="L216" s="328">
        <v>0</v>
      </c>
      <c r="M216" s="310">
        <f t="shared" si="49"/>
        <v>3150</v>
      </c>
      <c r="N216" s="284">
        <v>3150</v>
      </c>
      <c r="O216" s="440">
        <v>0</v>
      </c>
      <c r="P216" s="326">
        <v>0</v>
      </c>
      <c r="Q216" s="328">
        <v>0</v>
      </c>
      <c r="R216" s="287">
        <v>0</v>
      </c>
      <c r="S216" s="326">
        <v>0</v>
      </c>
      <c r="T216" s="327">
        <v>0</v>
      </c>
      <c r="U216" s="289">
        <v>0</v>
      </c>
      <c r="V216" s="326">
        <v>0</v>
      </c>
      <c r="W216" s="328">
        <v>0</v>
      </c>
      <c r="X216" s="287">
        <v>0</v>
      </c>
      <c r="Y216" s="326">
        <v>0</v>
      </c>
      <c r="Z216" s="327">
        <v>0</v>
      </c>
      <c r="AA216" s="45">
        <v>0</v>
      </c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291"/>
      <c r="AX216" s="291"/>
      <c r="AY216" s="291"/>
      <c r="AZ216" s="291"/>
      <c r="BA216" s="291"/>
      <c r="BB216" s="291"/>
      <c r="BC216" s="291"/>
      <c r="BD216" s="291"/>
      <c r="BE216" s="291"/>
      <c r="BF216" s="291"/>
      <c r="BG216" s="291"/>
      <c r="BH216" s="291"/>
      <c r="BI216" s="291"/>
      <c r="BJ216" s="291"/>
      <c r="BK216" s="291"/>
      <c r="BL216" s="291"/>
      <c r="BM216" s="291"/>
      <c r="BN216" s="291"/>
      <c r="BO216" s="291"/>
      <c r="BP216" s="291"/>
      <c r="BQ216" s="291"/>
      <c r="BR216" s="291"/>
      <c r="BS216" s="291"/>
      <c r="BT216" s="291"/>
      <c r="BU216" s="291"/>
      <c r="BV216" s="291"/>
      <c r="BW216" s="291"/>
      <c r="BX216" s="291"/>
      <c r="BY216" s="291"/>
      <c r="BZ216" s="291"/>
      <c r="CA216" s="291"/>
      <c r="CB216" s="291"/>
      <c r="CC216" s="291"/>
      <c r="CD216" s="291"/>
      <c r="CE216" s="291"/>
      <c r="CF216" s="291"/>
      <c r="CG216" s="291"/>
      <c r="CH216" s="291"/>
      <c r="CI216" s="291"/>
      <c r="CJ216" s="291"/>
      <c r="CK216" s="291"/>
      <c r="CL216" s="291"/>
      <c r="CM216" s="291"/>
      <c r="CN216" s="291"/>
      <c r="CO216" s="291"/>
      <c r="CP216" s="291"/>
      <c r="CQ216" s="291"/>
      <c r="CR216" s="291"/>
      <c r="CS216" s="291"/>
      <c r="CT216" s="291"/>
      <c r="CU216" s="291"/>
      <c r="CV216" s="291"/>
      <c r="CW216" s="291"/>
      <c r="CX216" s="291"/>
      <c r="CY216" s="291"/>
      <c r="CZ216" s="291"/>
      <c r="DA216" s="291"/>
      <c r="DB216" s="291"/>
      <c r="DC216" s="291"/>
      <c r="DD216" s="291"/>
      <c r="DE216" s="291"/>
      <c r="DF216" s="291"/>
      <c r="DG216" s="291"/>
      <c r="DH216" s="291"/>
      <c r="DI216" s="291"/>
      <c r="DJ216" s="291"/>
      <c r="DK216" s="291"/>
      <c r="DL216" s="291"/>
      <c r="DM216" s="291"/>
      <c r="DN216" s="291"/>
      <c r="DO216" s="291"/>
      <c r="DP216" s="291"/>
      <c r="DQ216" s="291"/>
    </row>
    <row r="218" spans="1:121" s="33" customFormat="1" ht="25.5" customHeight="1" x14ac:dyDescent="0.25">
      <c r="A218" s="33">
        <v>230</v>
      </c>
      <c r="B218" s="443">
        <v>3631</v>
      </c>
      <c r="C218" s="44">
        <v>6121</v>
      </c>
      <c r="D218" s="1160">
        <v>4321</v>
      </c>
      <c r="E218" s="382" t="s">
        <v>136</v>
      </c>
      <c r="F218" s="195" t="s">
        <v>69</v>
      </c>
      <c r="G218" s="117">
        <v>400</v>
      </c>
      <c r="H218" s="117">
        <v>2017</v>
      </c>
      <c r="I218" s="196">
        <v>2018</v>
      </c>
      <c r="J218" s="45">
        <f t="shared" si="48"/>
        <v>3722</v>
      </c>
      <c r="K218" s="324">
        <v>0</v>
      </c>
      <c r="L218" s="328">
        <v>3632</v>
      </c>
      <c r="M218" s="310">
        <f t="shared" si="49"/>
        <v>90</v>
      </c>
      <c r="N218" s="284">
        <v>90</v>
      </c>
      <c r="O218" s="440">
        <v>0</v>
      </c>
      <c r="P218" s="326">
        <v>0</v>
      </c>
      <c r="Q218" s="328">
        <v>0</v>
      </c>
      <c r="R218" s="287">
        <v>0</v>
      </c>
      <c r="S218" s="326">
        <v>0</v>
      </c>
      <c r="T218" s="327">
        <v>0</v>
      </c>
      <c r="U218" s="289">
        <v>0</v>
      </c>
      <c r="V218" s="326">
        <v>0</v>
      </c>
      <c r="W218" s="328">
        <v>0</v>
      </c>
      <c r="X218" s="287">
        <v>0</v>
      </c>
      <c r="Y218" s="326">
        <v>0</v>
      </c>
      <c r="Z218" s="327">
        <v>0</v>
      </c>
      <c r="AA218" s="45">
        <v>0</v>
      </c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291"/>
      <c r="AX218" s="291"/>
      <c r="AY218" s="291"/>
      <c r="AZ218" s="291"/>
      <c r="BA218" s="291"/>
      <c r="BB218" s="291"/>
      <c r="BC218" s="291"/>
      <c r="BD218" s="291"/>
      <c r="BE218" s="291"/>
      <c r="BF218" s="291"/>
      <c r="BG218" s="291"/>
      <c r="BH218" s="291"/>
      <c r="BI218" s="291"/>
      <c r="BJ218" s="291"/>
      <c r="BK218" s="291"/>
      <c r="BL218" s="291"/>
      <c r="BM218" s="291"/>
      <c r="BN218" s="291"/>
      <c r="BO218" s="291"/>
      <c r="BP218" s="291"/>
      <c r="BQ218" s="291"/>
      <c r="BR218" s="291"/>
      <c r="BS218" s="291"/>
      <c r="BT218" s="291"/>
      <c r="BU218" s="291"/>
      <c r="BV218" s="291"/>
      <c r="BW218" s="291"/>
      <c r="BX218" s="291"/>
      <c r="BY218" s="291"/>
      <c r="BZ218" s="291"/>
      <c r="CA218" s="291"/>
      <c r="CB218" s="291"/>
      <c r="CC218" s="291"/>
      <c r="CD218" s="291"/>
      <c r="CE218" s="291"/>
      <c r="CF218" s="291"/>
      <c r="CG218" s="291"/>
      <c r="CH218" s="291"/>
      <c r="CI218" s="291"/>
      <c r="CJ218" s="291"/>
      <c r="CK218" s="291"/>
      <c r="CL218" s="291"/>
      <c r="CM218" s="291"/>
      <c r="CN218" s="291"/>
      <c r="CO218" s="291"/>
      <c r="CP218" s="291"/>
      <c r="CQ218" s="291"/>
      <c r="CR218" s="291"/>
      <c r="CS218" s="291"/>
      <c r="CT218" s="291"/>
      <c r="CU218" s="291"/>
      <c r="CV218" s="291"/>
      <c r="CW218" s="291"/>
      <c r="CX218" s="291"/>
      <c r="CY218" s="291"/>
      <c r="CZ218" s="291"/>
      <c r="DA218" s="291"/>
      <c r="DB218" s="291"/>
      <c r="DC218" s="291"/>
      <c r="DD218" s="291"/>
      <c r="DE218" s="291"/>
      <c r="DF218" s="291"/>
      <c r="DG218" s="291"/>
      <c r="DH218" s="291"/>
      <c r="DI218" s="291"/>
      <c r="DJ218" s="291"/>
      <c r="DK218" s="291"/>
      <c r="DL218" s="291"/>
      <c r="DM218" s="291"/>
      <c r="DN218" s="291"/>
      <c r="DO218" s="291"/>
      <c r="DP218" s="291"/>
      <c r="DQ218" s="291"/>
    </row>
    <row r="219" spans="1:121" s="33" customFormat="1" ht="31.5" customHeight="1" x14ac:dyDescent="0.25">
      <c r="A219" s="33">
        <v>230</v>
      </c>
      <c r="B219" s="443">
        <v>3031</v>
      </c>
      <c r="C219" s="44">
        <v>6121</v>
      </c>
      <c r="D219" s="1160">
        <v>4323</v>
      </c>
      <c r="E219" s="382" t="s">
        <v>137</v>
      </c>
      <c r="F219" s="195" t="s">
        <v>27</v>
      </c>
      <c r="G219" s="117">
        <v>400</v>
      </c>
      <c r="H219" s="117">
        <v>2017</v>
      </c>
      <c r="I219" s="196">
        <v>2018</v>
      </c>
      <c r="J219" s="45">
        <f t="shared" si="48"/>
        <v>4646</v>
      </c>
      <c r="K219" s="324">
        <v>0</v>
      </c>
      <c r="L219" s="328">
        <v>0</v>
      </c>
      <c r="M219" s="310">
        <f t="shared" si="49"/>
        <v>4646</v>
      </c>
      <c r="N219" s="284">
        <v>4646</v>
      </c>
      <c r="O219" s="440">
        <v>0</v>
      </c>
      <c r="P219" s="326">
        <v>0</v>
      </c>
      <c r="Q219" s="328">
        <v>0</v>
      </c>
      <c r="R219" s="287">
        <v>0</v>
      </c>
      <c r="S219" s="326">
        <v>0</v>
      </c>
      <c r="T219" s="327">
        <v>0</v>
      </c>
      <c r="U219" s="289">
        <v>0</v>
      </c>
      <c r="V219" s="326">
        <v>0</v>
      </c>
      <c r="W219" s="328">
        <v>0</v>
      </c>
      <c r="X219" s="287">
        <v>0</v>
      </c>
      <c r="Y219" s="326">
        <v>0</v>
      </c>
      <c r="Z219" s="327">
        <v>0</v>
      </c>
      <c r="AA219" s="45">
        <v>0</v>
      </c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291"/>
      <c r="AX219" s="291"/>
      <c r="AY219" s="291"/>
      <c r="AZ219" s="291"/>
      <c r="BA219" s="291"/>
      <c r="BB219" s="291"/>
      <c r="BC219" s="291"/>
      <c r="BD219" s="291"/>
      <c r="BE219" s="291"/>
      <c r="BF219" s="291"/>
      <c r="BG219" s="291"/>
      <c r="BH219" s="291"/>
      <c r="BI219" s="291"/>
      <c r="BJ219" s="291"/>
      <c r="BK219" s="291"/>
      <c r="BL219" s="291"/>
      <c r="BM219" s="291"/>
      <c r="BN219" s="291"/>
      <c r="BO219" s="291"/>
      <c r="BP219" s="291"/>
      <c r="BQ219" s="291"/>
      <c r="BR219" s="291"/>
      <c r="BS219" s="291"/>
      <c r="BT219" s="291"/>
      <c r="BU219" s="291"/>
      <c r="BV219" s="291"/>
      <c r="BW219" s="291"/>
      <c r="BX219" s="291"/>
      <c r="BY219" s="291"/>
      <c r="BZ219" s="291"/>
      <c r="CA219" s="291"/>
      <c r="CB219" s="291"/>
      <c r="CC219" s="291"/>
      <c r="CD219" s="291"/>
      <c r="CE219" s="291"/>
      <c r="CF219" s="291"/>
      <c r="CG219" s="291"/>
      <c r="CH219" s="291"/>
      <c r="CI219" s="291"/>
      <c r="CJ219" s="291"/>
      <c r="CK219" s="291"/>
      <c r="CL219" s="291"/>
      <c r="CM219" s="291"/>
      <c r="CN219" s="291"/>
      <c r="CO219" s="291"/>
      <c r="CP219" s="291"/>
      <c r="CQ219" s="291"/>
      <c r="CR219" s="291"/>
      <c r="CS219" s="291"/>
      <c r="CT219" s="291"/>
      <c r="CU219" s="291"/>
      <c r="CV219" s="291"/>
      <c r="CW219" s="291"/>
      <c r="CX219" s="291"/>
      <c r="CY219" s="291"/>
      <c r="CZ219" s="291"/>
      <c r="DA219" s="291"/>
      <c r="DB219" s="291"/>
      <c r="DC219" s="291"/>
      <c r="DD219" s="291"/>
      <c r="DE219" s="291"/>
      <c r="DF219" s="291"/>
      <c r="DG219" s="291"/>
      <c r="DH219" s="291"/>
      <c r="DI219" s="291"/>
      <c r="DJ219" s="291"/>
      <c r="DK219" s="291"/>
      <c r="DL219" s="291"/>
      <c r="DM219" s="291"/>
      <c r="DN219" s="291"/>
      <c r="DO219" s="291"/>
      <c r="DP219" s="291"/>
      <c r="DQ219" s="291"/>
    </row>
    <row r="220" spans="1:121" s="33" customFormat="1" ht="31.5" customHeight="1" x14ac:dyDescent="0.25">
      <c r="A220" s="33">
        <v>230</v>
      </c>
      <c r="B220" s="443">
        <v>3631</v>
      </c>
      <c r="C220" s="44">
        <v>6121</v>
      </c>
      <c r="D220" s="1160">
        <v>4325</v>
      </c>
      <c r="E220" s="382" t="s">
        <v>482</v>
      </c>
      <c r="F220" s="195" t="s">
        <v>69</v>
      </c>
      <c r="G220" s="117">
        <v>400</v>
      </c>
      <c r="H220" s="117">
        <v>2018</v>
      </c>
      <c r="I220" s="196">
        <v>2018</v>
      </c>
      <c r="J220" s="45">
        <f t="shared" si="48"/>
        <v>191</v>
      </c>
      <c r="K220" s="324">
        <v>0</v>
      </c>
      <c r="L220" s="328">
        <v>0</v>
      </c>
      <c r="M220" s="310">
        <f t="shared" si="49"/>
        <v>191</v>
      </c>
      <c r="N220" s="284">
        <v>191</v>
      </c>
      <c r="O220" s="440">
        <v>0</v>
      </c>
      <c r="P220" s="326">
        <v>0</v>
      </c>
      <c r="Q220" s="328">
        <v>0</v>
      </c>
      <c r="R220" s="287">
        <v>0</v>
      </c>
      <c r="S220" s="326">
        <v>0</v>
      </c>
      <c r="T220" s="327">
        <v>0</v>
      </c>
      <c r="U220" s="289">
        <v>0</v>
      </c>
      <c r="V220" s="326">
        <v>0</v>
      </c>
      <c r="W220" s="328">
        <v>0</v>
      </c>
      <c r="X220" s="287">
        <v>0</v>
      </c>
      <c r="Y220" s="326">
        <v>0</v>
      </c>
      <c r="Z220" s="327">
        <v>0</v>
      </c>
      <c r="AA220" s="45">
        <v>0</v>
      </c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291"/>
      <c r="AX220" s="291"/>
      <c r="AY220" s="291"/>
      <c r="AZ220" s="291"/>
      <c r="BA220" s="291"/>
      <c r="BB220" s="291"/>
      <c r="BC220" s="291"/>
      <c r="BD220" s="291"/>
      <c r="BE220" s="291"/>
      <c r="BF220" s="291"/>
      <c r="BG220" s="291"/>
      <c r="BH220" s="291"/>
      <c r="BI220" s="291"/>
      <c r="BJ220" s="291"/>
      <c r="BK220" s="291"/>
      <c r="BL220" s="291"/>
      <c r="BM220" s="291"/>
      <c r="BN220" s="291"/>
      <c r="BO220" s="291"/>
      <c r="BP220" s="291"/>
      <c r="BQ220" s="291"/>
      <c r="BR220" s="291"/>
      <c r="BS220" s="291"/>
      <c r="BT220" s="291"/>
      <c r="BU220" s="291"/>
      <c r="BV220" s="291"/>
      <c r="BW220" s="291"/>
      <c r="BX220" s="291"/>
      <c r="BY220" s="291"/>
      <c r="BZ220" s="291"/>
      <c r="CA220" s="291"/>
      <c r="CB220" s="291"/>
      <c r="CC220" s="291"/>
      <c r="CD220" s="291"/>
      <c r="CE220" s="291"/>
      <c r="CF220" s="291"/>
      <c r="CG220" s="291"/>
      <c r="CH220" s="291"/>
      <c r="CI220" s="291"/>
      <c r="CJ220" s="291"/>
      <c r="CK220" s="291"/>
      <c r="CL220" s="291"/>
      <c r="CM220" s="291"/>
      <c r="CN220" s="291"/>
      <c r="CO220" s="291"/>
      <c r="CP220" s="291"/>
      <c r="CQ220" s="291"/>
      <c r="CR220" s="291"/>
      <c r="CS220" s="291"/>
      <c r="CT220" s="291"/>
      <c r="CU220" s="291"/>
      <c r="CV220" s="291"/>
      <c r="CW220" s="291"/>
      <c r="CX220" s="291"/>
      <c r="CY220" s="291"/>
      <c r="CZ220" s="291"/>
      <c r="DA220" s="291"/>
      <c r="DB220" s="291"/>
      <c r="DC220" s="291"/>
      <c r="DD220" s="291"/>
      <c r="DE220" s="291"/>
      <c r="DF220" s="291"/>
      <c r="DG220" s="291"/>
      <c r="DH220" s="291"/>
      <c r="DI220" s="291"/>
      <c r="DJ220" s="291"/>
      <c r="DK220" s="291"/>
      <c r="DL220" s="291"/>
      <c r="DM220" s="291"/>
      <c r="DN220" s="291"/>
      <c r="DO220" s="291"/>
      <c r="DP220" s="291"/>
      <c r="DQ220" s="291"/>
    </row>
    <row r="221" spans="1:121" s="33" customFormat="1" ht="25.5" customHeight="1" x14ac:dyDescent="0.25">
      <c r="A221" s="33">
        <v>230</v>
      </c>
      <c r="B221" s="443">
        <v>3631</v>
      </c>
      <c r="C221" s="44">
        <v>6121</v>
      </c>
      <c r="D221" s="1160">
        <v>4327</v>
      </c>
      <c r="E221" s="382" t="s">
        <v>483</v>
      </c>
      <c r="F221" s="195" t="s">
        <v>69</v>
      </c>
      <c r="G221" s="117">
        <v>400</v>
      </c>
      <c r="H221" s="117">
        <v>2018</v>
      </c>
      <c r="I221" s="196">
        <v>2018</v>
      </c>
      <c r="J221" s="45">
        <f t="shared" si="48"/>
        <v>310</v>
      </c>
      <c r="K221" s="324">
        <v>0</v>
      </c>
      <c r="L221" s="328">
        <v>0</v>
      </c>
      <c r="M221" s="310">
        <f t="shared" si="49"/>
        <v>310</v>
      </c>
      <c r="N221" s="284">
        <v>310</v>
      </c>
      <c r="O221" s="440">
        <v>0</v>
      </c>
      <c r="P221" s="326">
        <v>0</v>
      </c>
      <c r="Q221" s="328">
        <v>0</v>
      </c>
      <c r="R221" s="287">
        <v>0</v>
      </c>
      <c r="S221" s="326">
        <v>0</v>
      </c>
      <c r="T221" s="327">
        <v>0</v>
      </c>
      <c r="U221" s="289">
        <v>0</v>
      </c>
      <c r="V221" s="326">
        <v>0</v>
      </c>
      <c r="W221" s="328">
        <v>0</v>
      </c>
      <c r="X221" s="287">
        <v>0</v>
      </c>
      <c r="Y221" s="326">
        <v>0</v>
      </c>
      <c r="Z221" s="327">
        <v>0</v>
      </c>
      <c r="AA221" s="45">
        <v>0</v>
      </c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73"/>
      <c r="AS221" s="73"/>
      <c r="AT221" s="73"/>
      <c r="AU221" s="73"/>
      <c r="AV221" s="73"/>
      <c r="AW221" s="291"/>
      <c r="AX221" s="291"/>
      <c r="AY221" s="291"/>
      <c r="AZ221" s="291"/>
      <c r="BA221" s="291"/>
      <c r="BB221" s="291"/>
      <c r="BC221" s="291"/>
      <c r="BD221" s="291"/>
      <c r="BE221" s="291"/>
      <c r="BF221" s="291"/>
      <c r="BG221" s="291"/>
      <c r="BH221" s="291"/>
      <c r="BI221" s="291"/>
      <c r="BJ221" s="291"/>
      <c r="BK221" s="291"/>
      <c r="BL221" s="291"/>
      <c r="BM221" s="291"/>
      <c r="BN221" s="291"/>
      <c r="BO221" s="291"/>
      <c r="BP221" s="291"/>
      <c r="BQ221" s="291"/>
      <c r="BR221" s="291"/>
      <c r="BS221" s="291"/>
      <c r="BT221" s="291"/>
      <c r="BU221" s="291"/>
      <c r="BV221" s="291"/>
      <c r="BW221" s="291"/>
      <c r="BX221" s="291"/>
      <c r="BY221" s="291"/>
      <c r="BZ221" s="291"/>
      <c r="CA221" s="291"/>
      <c r="CB221" s="291"/>
      <c r="CC221" s="291"/>
      <c r="CD221" s="291"/>
      <c r="CE221" s="291"/>
      <c r="CF221" s="291"/>
      <c r="CG221" s="291"/>
      <c r="CH221" s="291"/>
      <c r="CI221" s="291"/>
      <c r="CJ221" s="291"/>
      <c r="CK221" s="291"/>
      <c r="CL221" s="291"/>
      <c r="CM221" s="291"/>
      <c r="CN221" s="291"/>
      <c r="CO221" s="291"/>
      <c r="CP221" s="291"/>
      <c r="CQ221" s="291"/>
      <c r="CR221" s="291"/>
      <c r="CS221" s="291"/>
      <c r="CT221" s="291"/>
      <c r="CU221" s="291"/>
      <c r="CV221" s="291"/>
      <c r="CW221" s="291"/>
      <c r="CX221" s="291"/>
      <c r="CY221" s="291"/>
      <c r="CZ221" s="291"/>
      <c r="DA221" s="291"/>
      <c r="DB221" s="291"/>
      <c r="DC221" s="291"/>
      <c r="DD221" s="291"/>
      <c r="DE221" s="291"/>
      <c r="DF221" s="291"/>
      <c r="DG221" s="291"/>
      <c r="DH221" s="291"/>
      <c r="DI221" s="291"/>
      <c r="DJ221" s="291"/>
      <c r="DK221" s="291"/>
      <c r="DL221" s="291"/>
      <c r="DM221" s="291"/>
      <c r="DN221" s="291"/>
      <c r="DO221" s="291"/>
      <c r="DP221" s="291"/>
      <c r="DQ221" s="291"/>
    </row>
    <row r="222" spans="1:121" s="33" customFormat="1" ht="30.75" customHeight="1" x14ac:dyDescent="0.25">
      <c r="A222" s="33">
        <v>230</v>
      </c>
      <c r="B222" s="443">
        <v>3631</v>
      </c>
      <c r="C222" s="44">
        <v>6121</v>
      </c>
      <c r="D222" s="1160">
        <v>4328</v>
      </c>
      <c r="E222" s="382" t="s">
        <v>484</v>
      </c>
      <c r="F222" s="195" t="s">
        <v>69</v>
      </c>
      <c r="G222" s="117">
        <v>400</v>
      </c>
      <c r="H222" s="117">
        <v>2018</v>
      </c>
      <c r="I222" s="196">
        <v>2018</v>
      </c>
      <c r="J222" s="45">
        <f t="shared" si="48"/>
        <v>525</v>
      </c>
      <c r="K222" s="324">
        <v>0</v>
      </c>
      <c r="L222" s="328">
        <v>0</v>
      </c>
      <c r="M222" s="310">
        <f t="shared" si="49"/>
        <v>525</v>
      </c>
      <c r="N222" s="284">
        <v>525</v>
      </c>
      <c r="O222" s="440">
        <v>0</v>
      </c>
      <c r="P222" s="326">
        <v>0</v>
      </c>
      <c r="Q222" s="328">
        <v>0</v>
      </c>
      <c r="R222" s="287">
        <v>0</v>
      </c>
      <c r="S222" s="326">
        <v>0</v>
      </c>
      <c r="T222" s="327">
        <v>0</v>
      </c>
      <c r="U222" s="289">
        <v>0</v>
      </c>
      <c r="V222" s="326">
        <v>0</v>
      </c>
      <c r="W222" s="328">
        <v>0</v>
      </c>
      <c r="X222" s="287">
        <v>0</v>
      </c>
      <c r="Y222" s="326">
        <v>0</v>
      </c>
      <c r="Z222" s="327">
        <v>0</v>
      </c>
      <c r="AA222" s="45">
        <v>0</v>
      </c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291"/>
      <c r="AX222" s="291"/>
      <c r="AY222" s="291"/>
      <c r="AZ222" s="291"/>
      <c r="BA222" s="291"/>
      <c r="BB222" s="291"/>
      <c r="BC222" s="291"/>
      <c r="BD222" s="291"/>
      <c r="BE222" s="291"/>
      <c r="BF222" s="291"/>
      <c r="BG222" s="291"/>
      <c r="BH222" s="291"/>
      <c r="BI222" s="291"/>
      <c r="BJ222" s="291"/>
      <c r="BK222" s="291"/>
      <c r="BL222" s="291"/>
      <c r="BM222" s="291"/>
      <c r="BN222" s="291"/>
      <c r="BO222" s="291"/>
      <c r="BP222" s="291"/>
      <c r="BQ222" s="291"/>
      <c r="BR222" s="291"/>
      <c r="BS222" s="291"/>
      <c r="BT222" s="291"/>
      <c r="BU222" s="291"/>
      <c r="BV222" s="291"/>
      <c r="BW222" s="291"/>
      <c r="BX222" s="291"/>
      <c r="BY222" s="291"/>
      <c r="BZ222" s="291"/>
      <c r="CA222" s="291"/>
      <c r="CB222" s="291"/>
      <c r="CC222" s="291"/>
      <c r="CD222" s="291"/>
      <c r="CE222" s="291"/>
      <c r="CF222" s="291"/>
      <c r="CG222" s="291"/>
      <c r="CH222" s="291"/>
      <c r="CI222" s="291"/>
      <c r="CJ222" s="291"/>
      <c r="CK222" s="291"/>
      <c r="CL222" s="291"/>
      <c r="CM222" s="291"/>
      <c r="CN222" s="291"/>
      <c r="CO222" s="291"/>
      <c r="CP222" s="291"/>
      <c r="CQ222" s="291"/>
      <c r="CR222" s="291"/>
      <c r="CS222" s="291"/>
      <c r="CT222" s="291"/>
      <c r="CU222" s="291"/>
      <c r="CV222" s="291"/>
      <c r="CW222" s="291"/>
      <c r="CX222" s="291"/>
      <c r="CY222" s="291"/>
      <c r="CZ222" s="291"/>
      <c r="DA222" s="291"/>
      <c r="DB222" s="291"/>
      <c r="DC222" s="291"/>
      <c r="DD222" s="291"/>
      <c r="DE222" s="291"/>
      <c r="DF222" s="291"/>
      <c r="DG222" s="291"/>
      <c r="DH222" s="291"/>
      <c r="DI222" s="291"/>
      <c r="DJ222" s="291"/>
      <c r="DK222" s="291"/>
      <c r="DL222" s="291"/>
      <c r="DM222" s="291"/>
      <c r="DN222" s="291"/>
      <c r="DO222" s="291"/>
      <c r="DP222" s="291"/>
      <c r="DQ222" s="291"/>
    </row>
    <row r="223" spans="1:121" s="52" customFormat="1" ht="30.75" customHeight="1" x14ac:dyDescent="0.25">
      <c r="A223" s="33">
        <v>230</v>
      </c>
      <c r="B223" s="443">
        <v>3631</v>
      </c>
      <c r="C223" s="44">
        <v>6121</v>
      </c>
      <c r="D223" s="1124">
        <v>4329</v>
      </c>
      <c r="E223" s="1125" t="s">
        <v>485</v>
      </c>
      <c r="F223" s="195" t="s">
        <v>59</v>
      </c>
      <c r="G223" s="117">
        <v>400</v>
      </c>
      <c r="H223" s="117">
        <v>2018</v>
      </c>
      <c r="I223" s="196">
        <v>2018</v>
      </c>
      <c r="J223" s="45">
        <f t="shared" si="48"/>
        <v>6000</v>
      </c>
      <c r="K223" s="324">
        <v>0</v>
      </c>
      <c r="L223" s="328">
        <v>0</v>
      </c>
      <c r="M223" s="310">
        <f t="shared" si="49"/>
        <v>6000</v>
      </c>
      <c r="N223" s="284">
        <v>0</v>
      </c>
      <c r="O223" s="440">
        <v>6000</v>
      </c>
      <c r="P223" s="326">
        <v>0</v>
      </c>
      <c r="Q223" s="328">
        <v>0</v>
      </c>
      <c r="R223" s="287">
        <v>0</v>
      </c>
      <c r="S223" s="326">
        <v>0</v>
      </c>
      <c r="T223" s="327">
        <v>0</v>
      </c>
      <c r="U223" s="289">
        <v>0</v>
      </c>
      <c r="V223" s="326">
        <v>0</v>
      </c>
      <c r="W223" s="328">
        <v>0</v>
      </c>
      <c r="X223" s="287">
        <v>0</v>
      </c>
      <c r="Y223" s="326">
        <v>0</v>
      </c>
      <c r="Z223" s="327">
        <v>0</v>
      </c>
      <c r="AA223" s="45">
        <v>0</v>
      </c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363"/>
      <c r="AS223" s="363"/>
      <c r="AT223" s="363"/>
      <c r="AU223" s="363"/>
      <c r="AV223" s="363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8"/>
      <c r="BL223" s="58"/>
      <c r="BM223" s="58"/>
      <c r="BN223" s="58"/>
      <c r="BO223" s="58"/>
      <c r="BP223" s="58"/>
      <c r="BQ223" s="58"/>
      <c r="BR223" s="58"/>
      <c r="BS223" s="58"/>
      <c r="BT223" s="58"/>
      <c r="BU223" s="58"/>
      <c r="BV223" s="58"/>
      <c r="BW223" s="58"/>
      <c r="BX223" s="58"/>
      <c r="BY223" s="58"/>
      <c r="BZ223" s="58"/>
      <c r="CA223" s="58"/>
      <c r="CB223" s="58"/>
      <c r="CC223" s="58"/>
      <c r="CD223" s="58"/>
      <c r="CE223" s="58"/>
      <c r="CF223" s="58"/>
      <c r="CG223" s="58"/>
      <c r="CH223" s="58"/>
      <c r="CI223" s="58"/>
      <c r="CJ223" s="58"/>
      <c r="CK223" s="58"/>
      <c r="CL223" s="58"/>
      <c r="CM223" s="58"/>
      <c r="CN223" s="58"/>
      <c r="CO223" s="58"/>
      <c r="CP223" s="58"/>
      <c r="CQ223" s="58"/>
      <c r="CR223" s="58"/>
      <c r="CS223" s="58"/>
      <c r="CT223" s="58"/>
      <c r="CU223" s="58"/>
      <c r="CV223" s="58"/>
      <c r="CW223" s="58"/>
      <c r="CX223" s="58"/>
      <c r="CY223" s="58"/>
      <c r="CZ223" s="58"/>
      <c r="DA223" s="58"/>
      <c r="DB223" s="58"/>
      <c r="DC223" s="58"/>
      <c r="DD223" s="58"/>
      <c r="DE223" s="58"/>
      <c r="DF223" s="58"/>
      <c r="DG223" s="58"/>
      <c r="DH223" s="58"/>
      <c r="DI223" s="58"/>
      <c r="DJ223" s="58"/>
      <c r="DK223" s="58"/>
      <c r="DL223" s="58"/>
      <c r="DM223" s="58"/>
      <c r="DN223" s="58"/>
      <c r="DO223" s="58"/>
      <c r="DP223" s="58"/>
      <c r="DQ223" s="58"/>
    </row>
    <row r="224" spans="1:121" s="52" customFormat="1" ht="30.75" customHeight="1" x14ac:dyDescent="0.25">
      <c r="A224" s="33">
        <v>230</v>
      </c>
      <c r="B224" s="443">
        <v>3631</v>
      </c>
      <c r="C224" s="44">
        <v>6121</v>
      </c>
      <c r="D224" s="1124">
        <v>4330</v>
      </c>
      <c r="E224" s="1125" t="s">
        <v>486</v>
      </c>
      <c r="F224" s="195" t="s">
        <v>59</v>
      </c>
      <c r="G224" s="117">
        <v>400</v>
      </c>
      <c r="H224" s="117">
        <v>2018</v>
      </c>
      <c r="I224" s="196">
        <v>2018</v>
      </c>
      <c r="J224" s="45">
        <f t="shared" si="48"/>
        <v>5000</v>
      </c>
      <c r="K224" s="324">
        <v>0</v>
      </c>
      <c r="L224" s="328">
        <v>0</v>
      </c>
      <c r="M224" s="310">
        <f t="shared" si="49"/>
        <v>5000</v>
      </c>
      <c r="N224" s="284">
        <v>2300</v>
      </c>
      <c r="O224" s="440">
        <v>2700</v>
      </c>
      <c r="P224" s="326">
        <v>0</v>
      </c>
      <c r="Q224" s="328">
        <v>0</v>
      </c>
      <c r="R224" s="287">
        <v>0</v>
      </c>
      <c r="S224" s="326">
        <v>0</v>
      </c>
      <c r="T224" s="327">
        <v>0</v>
      </c>
      <c r="U224" s="289">
        <v>0</v>
      </c>
      <c r="V224" s="326">
        <v>0</v>
      </c>
      <c r="W224" s="328">
        <v>0</v>
      </c>
      <c r="X224" s="287">
        <v>0</v>
      </c>
      <c r="Y224" s="326">
        <v>0</v>
      </c>
      <c r="Z224" s="327">
        <v>0</v>
      </c>
      <c r="AA224" s="45">
        <v>0</v>
      </c>
      <c r="AB224"/>
      <c r="AC224"/>
      <c r="AD224"/>
      <c r="AE224"/>
      <c r="AF224"/>
      <c r="AG224"/>
      <c r="AH224"/>
      <c r="AI224"/>
      <c r="AJ224" s="291"/>
      <c r="AK224" s="291"/>
      <c r="AL224" s="291"/>
      <c r="AM224" s="291"/>
      <c r="AN224" s="291"/>
      <c r="AO224" s="291"/>
      <c r="AP224" s="291"/>
      <c r="AQ224" s="291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8"/>
      <c r="BL224" s="58"/>
      <c r="BM224" s="58"/>
      <c r="BN224" s="58"/>
      <c r="BO224" s="58"/>
      <c r="BP224" s="58"/>
      <c r="BQ224" s="58"/>
      <c r="BR224" s="58"/>
      <c r="BS224" s="58"/>
      <c r="BT224" s="58"/>
      <c r="BU224" s="58"/>
      <c r="BV224" s="58"/>
      <c r="BW224" s="58"/>
      <c r="BX224" s="58"/>
      <c r="BY224" s="58"/>
      <c r="BZ224" s="58"/>
      <c r="CA224" s="58"/>
      <c r="CB224" s="58"/>
      <c r="CC224" s="58"/>
      <c r="CD224" s="58"/>
      <c r="CE224" s="58"/>
      <c r="CF224" s="58"/>
      <c r="CG224" s="58"/>
      <c r="CH224" s="58"/>
      <c r="CI224" s="58"/>
      <c r="CJ224" s="58"/>
      <c r="CK224" s="58"/>
      <c r="CL224" s="58"/>
      <c r="CM224" s="58"/>
      <c r="CN224" s="58"/>
      <c r="CO224" s="58"/>
      <c r="CP224" s="58"/>
      <c r="CQ224" s="58"/>
      <c r="CR224" s="58"/>
      <c r="CS224" s="58"/>
      <c r="CT224" s="58"/>
      <c r="CU224" s="58"/>
      <c r="CV224" s="58"/>
      <c r="CW224" s="58"/>
      <c r="CX224" s="58"/>
      <c r="CY224" s="58"/>
      <c r="CZ224" s="58"/>
      <c r="DA224" s="58"/>
      <c r="DB224" s="58"/>
      <c r="DC224" s="58"/>
      <c r="DD224" s="58"/>
      <c r="DE224" s="58"/>
      <c r="DF224" s="58"/>
      <c r="DG224" s="58"/>
      <c r="DH224" s="58"/>
      <c r="DI224" s="58"/>
      <c r="DJ224" s="58"/>
      <c r="DK224" s="58"/>
      <c r="DL224" s="58"/>
      <c r="DM224" s="58"/>
      <c r="DN224" s="58"/>
      <c r="DO224" s="58"/>
      <c r="DP224" s="58"/>
      <c r="DQ224" s="58"/>
    </row>
    <row r="225" spans="1:121" s="52" customFormat="1" ht="30.75" customHeight="1" x14ac:dyDescent="0.25">
      <c r="A225" s="33">
        <v>230</v>
      </c>
      <c r="B225" s="443">
        <v>3631</v>
      </c>
      <c r="C225" s="44">
        <v>6121</v>
      </c>
      <c r="D225" s="1124">
        <v>4331</v>
      </c>
      <c r="E225" s="1125" t="s">
        <v>487</v>
      </c>
      <c r="F225" s="297" t="s">
        <v>59</v>
      </c>
      <c r="G225" s="298">
        <v>400</v>
      </c>
      <c r="H225" s="298">
        <v>2018</v>
      </c>
      <c r="I225" s="496">
        <v>2018</v>
      </c>
      <c r="J225" s="53">
        <f t="shared" si="48"/>
        <v>5500</v>
      </c>
      <c r="K225" s="389">
        <v>0</v>
      </c>
      <c r="L225" s="88">
        <v>0</v>
      </c>
      <c r="M225" s="54">
        <f t="shared" si="49"/>
        <v>5500</v>
      </c>
      <c r="N225" s="89">
        <v>0</v>
      </c>
      <c r="O225" s="225">
        <v>5500</v>
      </c>
      <c r="P225" s="90">
        <v>0</v>
      </c>
      <c r="Q225" s="88">
        <v>0</v>
      </c>
      <c r="R225" s="91">
        <v>0</v>
      </c>
      <c r="S225" s="90">
        <v>0</v>
      </c>
      <c r="T225" s="92">
        <v>0</v>
      </c>
      <c r="U225" s="93">
        <v>0</v>
      </c>
      <c r="V225" s="90">
        <v>0</v>
      </c>
      <c r="W225" s="88">
        <v>0</v>
      </c>
      <c r="X225" s="91">
        <v>0</v>
      </c>
      <c r="Y225" s="90">
        <v>0</v>
      </c>
      <c r="Z225" s="92">
        <v>0</v>
      </c>
      <c r="AA225" s="53">
        <v>0</v>
      </c>
      <c r="AB225"/>
      <c r="AC225"/>
      <c r="AD225"/>
      <c r="AE225"/>
      <c r="AF225"/>
      <c r="AG225"/>
      <c r="AH225"/>
      <c r="AI225"/>
      <c r="AJ225" s="291"/>
      <c r="AK225" s="291"/>
      <c r="AL225" s="291"/>
      <c r="AM225" s="291"/>
      <c r="AN225" s="291"/>
      <c r="AO225" s="291"/>
      <c r="AP225" s="291"/>
      <c r="AQ225" s="291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8"/>
      <c r="BL225" s="58"/>
      <c r="BM225" s="58"/>
      <c r="BN225" s="58"/>
      <c r="BO225" s="58"/>
      <c r="BP225" s="58"/>
      <c r="BQ225" s="58"/>
      <c r="BR225" s="58"/>
      <c r="BS225" s="58"/>
      <c r="BT225" s="58"/>
      <c r="BU225" s="58"/>
      <c r="BV225" s="58"/>
      <c r="BW225" s="58"/>
      <c r="BX225" s="58"/>
      <c r="BY225" s="58"/>
      <c r="BZ225" s="58"/>
      <c r="CA225" s="58"/>
      <c r="CB225" s="58"/>
      <c r="CC225" s="58"/>
      <c r="CD225" s="58"/>
      <c r="CE225" s="58"/>
      <c r="CF225" s="58"/>
      <c r="CG225" s="58"/>
      <c r="CH225" s="58"/>
      <c r="CI225" s="58"/>
      <c r="CJ225" s="58"/>
      <c r="CK225" s="58"/>
      <c r="CL225" s="58"/>
      <c r="CM225" s="58"/>
      <c r="CN225" s="58"/>
      <c r="CO225" s="58"/>
      <c r="CP225" s="58"/>
      <c r="CQ225" s="58"/>
      <c r="CR225" s="58"/>
      <c r="CS225" s="58"/>
      <c r="CT225" s="58"/>
      <c r="CU225" s="58"/>
      <c r="CV225" s="58"/>
      <c r="CW225" s="58"/>
      <c r="CX225" s="58"/>
      <c r="CY225" s="58"/>
      <c r="CZ225" s="58"/>
      <c r="DA225" s="58"/>
      <c r="DB225" s="58"/>
      <c r="DC225" s="58"/>
      <c r="DD225" s="58"/>
      <c r="DE225" s="58"/>
      <c r="DF225" s="58"/>
      <c r="DG225" s="58"/>
      <c r="DH225" s="58"/>
      <c r="DI225" s="58"/>
      <c r="DJ225" s="58"/>
      <c r="DK225" s="58"/>
      <c r="DL225" s="58"/>
      <c r="DM225" s="58"/>
      <c r="DN225" s="58"/>
      <c r="DO225" s="58"/>
      <c r="DP225" s="58"/>
      <c r="DQ225" s="58"/>
    </row>
    <row r="226" spans="1:121" s="52" customFormat="1" ht="26.25" customHeight="1" x14ac:dyDescent="0.25">
      <c r="A226" s="52">
        <v>230</v>
      </c>
      <c r="B226" s="65">
        <v>3631</v>
      </c>
      <c r="C226" s="44">
        <v>6121</v>
      </c>
      <c r="D226" s="1124">
        <v>4332</v>
      </c>
      <c r="E226" s="1125" t="s">
        <v>488</v>
      </c>
      <c r="F226" s="195" t="s">
        <v>59</v>
      </c>
      <c r="G226" s="117">
        <v>400</v>
      </c>
      <c r="H226" s="117">
        <v>2018</v>
      </c>
      <c r="I226" s="444">
        <v>2018</v>
      </c>
      <c r="J226" s="445">
        <f t="shared" si="48"/>
        <v>5000</v>
      </c>
      <c r="K226" s="324">
        <v>0</v>
      </c>
      <c r="L226" s="328">
        <v>0</v>
      </c>
      <c r="M226" s="310">
        <f t="shared" si="49"/>
        <v>5000</v>
      </c>
      <c r="N226" s="284">
        <v>5000</v>
      </c>
      <c r="O226" s="440">
        <v>0</v>
      </c>
      <c r="P226" s="326">
        <v>0</v>
      </c>
      <c r="Q226" s="328">
        <v>0</v>
      </c>
      <c r="R226" s="287">
        <v>0</v>
      </c>
      <c r="S226" s="326">
        <v>0</v>
      </c>
      <c r="T226" s="327">
        <v>0</v>
      </c>
      <c r="U226" s="289">
        <v>0</v>
      </c>
      <c r="V226" s="326">
        <v>0</v>
      </c>
      <c r="W226" s="328">
        <v>0</v>
      </c>
      <c r="X226" s="287">
        <v>0</v>
      </c>
      <c r="Y226" s="326">
        <v>0</v>
      </c>
      <c r="Z226" s="327">
        <v>0</v>
      </c>
      <c r="AA226" s="45">
        <v>0</v>
      </c>
      <c r="AB226"/>
      <c r="AC226"/>
      <c r="AD226"/>
      <c r="AE226"/>
      <c r="AF226"/>
      <c r="AG226"/>
      <c r="AH226"/>
      <c r="AI226"/>
      <c r="AJ226" s="291"/>
      <c r="AK226" s="291"/>
      <c r="AL226" s="291"/>
      <c r="AM226" s="291"/>
      <c r="AN226" s="291"/>
      <c r="AO226" s="291"/>
      <c r="AP226" s="291"/>
      <c r="AQ226" s="291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L226" s="58"/>
      <c r="BM226" s="58"/>
      <c r="BN226" s="58"/>
      <c r="BO226" s="58"/>
      <c r="BP226" s="58"/>
      <c r="BQ226" s="58"/>
      <c r="BR226" s="58"/>
      <c r="BS226" s="58"/>
      <c r="BT226" s="58"/>
      <c r="BU226" s="58"/>
      <c r="BV226" s="58"/>
      <c r="BW226" s="58"/>
      <c r="BX226" s="58"/>
      <c r="BY226" s="58"/>
      <c r="BZ226" s="58"/>
      <c r="CA226" s="58"/>
      <c r="CB226" s="58"/>
      <c r="CC226" s="58"/>
      <c r="CD226" s="58"/>
      <c r="CE226" s="58"/>
      <c r="CF226" s="58"/>
      <c r="CG226" s="58"/>
      <c r="CH226" s="58"/>
      <c r="CI226" s="58"/>
      <c r="CJ226" s="58"/>
      <c r="CK226" s="58"/>
      <c r="CL226" s="58"/>
      <c r="CM226" s="58"/>
      <c r="CN226" s="58"/>
      <c r="CO226" s="58"/>
      <c r="CP226" s="58"/>
      <c r="CQ226" s="58"/>
      <c r="CR226" s="58"/>
      <c r="CS226" s="58"/>
      <c r="CT226" s="58"/>
      <c r="CU226" s="58"/>
      <c r="CV226" s="58"/>
      <c r="CW226" s="58"/>
      <c r="CX226" s="58"/>
      <c r="CY226" s="58"/>
      <c r="CZ226" s="58"/>
      <c r="DA226" s="58"/>
      <c r="DB226" s="58"/>
      <c r="DC226" s="58"/>
      <c r="DD226" s="58"/>
      <c r="DE226" s="58"/>
      <c r="DF226" s="58"/>
      <c r="DG226" s="58"/>
      <c r="DH226" s="58"/>
      <c r="DI226" s="58"/>
      <c r="DJ226" s="58"/>
      <c r="DK226" s="58"/>
      <c r="DL226" s="58"/>
      <c r="DM226" s="58"/>
      <c r="DN226" s="58"/>
      <c r="DO226" s="58"/>
      <c r="DP226" s="58"/>
      <c r="DQ226" s="58"/>
    </row>
    <row r="227" spans="1:121" s="52" customFormat="1" ht="30.75" customHeight="1" x14ac:dyDescent="0.25">
      <c r="A227" s="52">
        <v>230</v>
      </c>
      <c r="B227" s="65">
        <v>3631</v>
      </c>
      <c r="C227" s="44">
        <v>6121</v>
      </c>
      <c r="D227" s="1124">
        <v>4333</v>
      </c>
      <c r="E227" s="1125" t="s">
        <v>489</v>
      </c>
      <c r="F227" s="195" t="s">
        <v>82</v>
      </c>
      <c r="G227" s="117">
        <v>400</v>
      </c>
      <c r="H227" s="117">
        <v>2018</v>
      </c>
      <c r="I227" s="444">
        <v>2018</v>
      </c>
      <c r="J227" s="445">
        <f t="shared" si="48"/>
        <v>150</v>
      </c>
      <c r="K227" s="324">
        <v>0</v>
      </c>
      <c r="L227" s="328">
        <v>0</v>
      </c>
      <c r="M227" s="310">
        <f t="shared" si="49"/>
        <v>150</v>
      </c>
      <c r="N227" s="284">
        <v>0</v>
      </c>
      <c r="O227" s="440">
        <v>150</v>
      </c>
      <c r="P227" s="326">
        <v>0</v>
      </c>
      <c r="Q227" s="328">
        <v>0</v>
      </c>
      <c r="R227" s="287">
        <v>0</v>
      </c>
      <c r="S227" s="326">
        <v>0</v>
      </c>
      <c r="T227" s="327">
        <v>0</v>
      </c>
      <c r="U227" s="289">
        <v>0</v>
      </c>
      <c r="V227" s="326">
        <v>0</v>
      </c>
      <c r="W227" s="328">
        <v>0</v>
      </c>
      <c r="X227" s="287">
        <v>0</v>
      </c>
      <c r="Y227" s="326">
        <v>0</v>
      </c>
      <c r="Z227" s="327">
        <v>0</v>
      </c>
      <c r="AA227" s="45">
        <v>0</v>
      </c>
      <c r="AB227"/>
      <c r="AC227"/>
      <c r="AD227"/>
      <c r="AE227"/>
      <c r="AF227"/>
      <c r="AG227"/>
      <c r="AH227"/>
      <c r="AI227"/>
      <c r="AJ227" s="291"/>
      <c r="AK227" s="291"/>
      <c r="AL227" s="291"/>
      <c r="AM227" s="291"/>
      <c r="AN227" s="291"/>
      <c r="AO227" s="291"/>
      <c r="AP227" s="291"/>
      <c r="AQ227" s="291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L227" s="58"/>
      <c r="BM227" s="58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  <c r="CB227" s="58"/>
      <c r="CC227" s="58"/>
      <c r="CD227" s="58"/>
      <c r="CE227" s="58"/>
      <c r="CF227" s="58"/>
      <c r="CG227" s="58"/>
      <c r="CH227" s="58"/>
      <c r="CI227" s="58"/>
      <c r="CJ227" s="58"/>
      <c r="CK227" s="58"/>
      <c r="CL227" s="58"/>
      <c r="CM227" s="58"/>
      <c r="CN227" s="58"/>
      <c r="CO227" s="58"/>
      <c r="CP227" s="58"/>
      <c r="CQ227" s="58"/>
      <c r="CR227" s="58"/>
      <c r="CS227" s="58"/>
      <c r="CT227" s="58"/>
      <c r="CU227" s="58"/>
      <c r="CV227" s="58"/>
      <c r="CW227" s="58"/>
      <c r="CX227" s="58"/>
      <c r="CY227" s="58"/>
      <c r="CZ227" s="58"/>
      <c r="DA227" s="58"/>
      <c r="DB227" s="58"/>
      <c r="DC227" s="58"/>
      <c r="DD227" s="58"/>
      <c r="DE227" s="58"/>
      <c r="DF227" s="58"/>
      <c r="DG227" s="58"/>
      <c r="DH227" s="58"/>
      <c r="DI227" s="58"/>
      <c r="DJ227" s="58"/>
      <c r="DK227" s="58"/>
      <c r="DL227" s="58"/>
      <c r="DM227" s="58"/>
      <c r="DN227" s="58"/>
      <c r="DO227" s="58"/>
      <c r="DP227" s="58"/>
      <c r="DQ227" s="58"/>
    </row>
    <row r="228" spans="1:121" s="52" customFormat="1" ht="31.5" customHeight="1" x14ac:dyDescent="0.25">
      <c r="A228" s="52">
        <v>230</v>
      </c>
      <c r="B228" s="65">
        <v>3631</v>
      </c>
      <c r="C228" s="44">
        <v>6121</v>
      </c>
      <c r="D228" s="1124">
        <v>4334</v>
      </c>
      <c r="E228" s="1125" t="s">
        <v>490</v>
      </c>
      <c r="F228" s="195" t="s">
        <v>75</v>
      </c>
      <c r="G228" s="117">
        <v>400</v>
      </c>
      <c r="H228" s="117">
        <v>2018</v>
      </c>
      <c r="I228" s="444">
        <v>2018</v>
      </c>
      <c r="J228" s="445">
        <f>K228+L228+M228+SUM(R228:AA228)</f>
        <v>520</v>
      </c>
      <c r="K228" s="324">
        <v>0</v>
      </c>
      <c r="L228" s="328">
        <v>0</v>
      </c>
      <c r="M228" s="310">
        <f>SUM(N228:Q228)</f>
        <v>520</v>
      </c>
      <c r="N228" s="284">
        <v>0</v>
      </c>
      <c r="O228" s="440">
        <v>520</v>
      </c>
      <c r="P228" s="326">
        <v>0</v>
      </c>
      <c r="Q228" s="328">
        <v>0</v>
      </c>
      <c r="R228" s="287">
        <v>0</v>
      </c>
      <c r="S228" s="326">
        <v>0</v>
      </c>
      <c r="T228" s="327">
        <v>0</v>
      </c>
      <c r="U228" s="289">
        <v>0</v>
      </c>
      <c r="V228" s="326">
        <v>0</v>
      </c>
      <c r="W228" s="328">
        <v>0</v>
      </c>
      <c r="X228" s="287">
        <v>0</v>
      </c>
      <c r="Y228" s="326">
        <v>0</v>
      </c>
      <c r="Z228" s="327">
        <v>0</v>
      </c>
      <c r="AA228" s="45">
        <v>0</v>
      </c>
      <c r="AB228" s="291"/>
      <c r="AC228" s="291"/>
      <c r="AD228" s="291"/>
      <c r="AE228" s="291"/>
      <c r="AF228" s="291"/>
      <c r="AG228" s="291"/>
      <c r="AH228" s="291"/>
      <c r="AI228" s="291"/>
      <c r="AJ228" s="291"/>
      <c r="AK228" s="291"/>
      <c r="AL228" s="291"/>
      <c r="AM228" s="291"/>
      <c r="AN228" s="291"/>
      <c r="AO228" s="291"/>
      <c r="AP228" s="291"/>
      <c r="AQ228" s="291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58"/>
      <c r="BP228" s="58"/>
      <c r="BQ228" s="58"/>
      <c r="BR228" s="58"/>
      <c r="BS228" s="58"/>
      <c r="BT228" s="58"/>
      <c r="BU228" s="58"/>
      <c r="BV228" s="58"/>
      <c r="BW228" s="58"/>
      <c r="BX228" s="58"/>
      <c r="BY228" s="58"/>
      <c r="BZ228" s="58"/>
      <c r="CA228" s="58"/>
      <c r="CB228" s="58"/>
      <c r="CC228" s="58"/>
      <c r="CD228" s="58"/>
      <c r="CE228" s="58"/>
      <c r="CF228" s="58"/>
      <c r="CG228" s="58"/>
      <c r="CH228" s="58"/>
      <c r="CI228" s="58"/>
      <c r="CJ228" s="58"/>
      <c r="CK228" s="58"/>
      <c r="CL228" s="58"/>
      <c r="CM228" s="58"/>
      <c r="CN228" s="58"/>
      <c r="CO228" s="58"/>
      <c r="CP228" s="58"/>
      <c r="CQ228" s="58"/>
      <c r="CR228" s="58"/>
      <c r="CS228" s="58"/>
      <c r="CT228" s="58"/>
      <c r="CU228" s="58"/>
      <c r="CV228" s="58"/>
      <c r="CW228" s="58"/>
      <c r="CX228" s="58"/>
      <c r="CY228" s="58"/>
      <c r="CZ228" s="58"/>
      <c r="DA228" s="58"/>
      <c r="DB228" s="58"/>
      <c r="DC228" s="58"/>
      <c r="DD228" s="58"/>
      <c r="DE228" s="58"/>
      <c r="DF228" s="58"/>
      <c r="DG228" s="58"/>
      <c r="DH228" s="58"/>
      <c r="DI228" s="58"/>
      <c r="DJ228" s="58"/>
      <c r="DK228" s="58"/>
      <c r="DL228" s="58"/>
      <c r="DM228" s="58"/>
      <c r="DN228" s="58"/>
      <c r="DO228" s="58"/>
      <c r="DP228" s="58"/>
      <c r="DQ228" s="58"/>
    </row>
    <row r="229" spans="1:121" s="331" customFormat="1" ht="33" customHeight="1" x14ac:dyDescent="0.25">
      <c r="A229" s="52">
        <v>230</v>
      </c>
      <c r="B229" s="65">
        <v>3631</v>
      </c>
      <c r="C229" s="44">
        <v>6121</v>
      </c>
      <c r="D229" s="1124">
        <v>4335</v>
      </c>
      <c r="E229" s="1125" t="s">
        <v>491</v>
      </c>
      <c r="F229" s="195" t="s">
        <v>28</v>
      </c>
      <c r="G229" s="117">
        <v>400</v>
      </c>
      <c r="H229" s="117">
        <v>2018</v>
      </c>
      <c r="I229" s="444">
        <v>2018</v>
      </c>
      <c r="J229" s="445">
        <f t="shared" si="48"/>
        <v>1700</v>
      </c>
      <c r="K229" s="324">
        <v>0</v>
      </c>
      <c r="L229" s="328">
        <v>0</v>
      </c>
      <c r="M229" s="310">
        <f t="shared" si="49"/>
        <v>1700</v>
      </c>
      <c r="N229" s="284">
        <v>0</v>
      </c>
      <c r="O229" s="440">
        <v>1700</v>
      </c>
      <c r="P229" s="326">
        <v>0</v>
      </c>
      <c r="Q229" s="328">
        <v>0</v>
      </c>
      <c r="R229" s="287">
        <v>0</v>
      </c>
      <c r="S229" s="326">
        <v>0</v>
      </c>
      <c r="T229" s="327">
        <v>0</v>
      </c>
      <c r="U229" s="289">
        <v>0</v>
      </c>
      <c r="V229" s="326">
        <v>0</v>
      </c>
      <c r="W229" s="328">
        <v>0</v>
      </c>
      <c r="X229" s="287">
        <v>0</v>
      </c>
      <c r="Y229" s="326">
        <v>0</v>
      </c>
      <c r="Z229" s="327">
        <v>0</v>
      </c>
      <c r="AA229" s="45">
        <v>0</v>
      </c>
      <c r="AB229" s="291"/>
      <c r="AC229" s="291"/>
      <c r="AD229" s="291"/>
      <c r="AE229" s="291"/>
      <c r="AF229" s="291"/>
      <c r="AG229" s="291"/>
      <c r="AH229" s="291"/>
      <c r="AI229" s="291"/>
      <c r="AJ229" s="291"/>
      <c r="AK229" s="291"/>
      <c r="AL229" s="291"/>
      <c r="AM229" s="291"/>
      <c r="AN229" s="291"/>
      <c r="AO229" s="291"/>
      <c r="AP229" s="291"/>
      <c r="AQ229" s="291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  <c r="BM229" s="58"/>
      <c r="BN229" s="58"/>
      <c r="BO229" s="58"/>
      <c r="BP229" s="58"/>
      <c r="BQ229" s="58"/>
      <c r="BR229" s="58"/>
      <c r="BS229" s="58"/>
      <c r="BT229" s="58"/>
      <c r="BU229" s="58"/>
      <c r="BV229" s="58"/>
      <c r="BW229" s="58"/>
      <c r="BX229" s="58"/>
      <c r="BY229" s="58"/>
      <c r="BZ229" s="58"/>
      <c r="CA229" s="58"/>
      <c r="CB229" s="58"/>
      <c r="CC229" s="58"/>
      <c r="CD229" s="58"/>
      <c r="CE229" s="58"/>
      <c r="CF229" s="58"/>
      <c r="CG229" s="58"/>
      <c r="CH229" s="58"/>
      <c r="CI229" s="58"/>
      <c r="CJ229" s="58"/>
      <c r="CK229" s="58"/>
      <c r="CL229" s="58"/>
      <c r="CM229" s="58"/>
      <c r="CN229" s="58"/>
      <c r="CO229" s="58"/>
      <c r="CP229" s="58"/>
      <c r="CQ229" s="58"/>
      <c r="CR229" s="58"/>
      <c r="CS229" s="58"/>
      <c r="CT229" s="58"/>
      <c r="CU229" s="58"/>
      <c r="CV229" s="58"/>
      <c r="CW229" s="58"/>
      <c r="CX229" s="58"/>
      <c r="CY229" s="58"/>
      <c r="CZ229" s="58"/>
      <c r="DA229" s="58"/>
      <c r="DB229" s="58"/>
      <c r="DC229" s="58"/>
      <c r="DD229" s="58"/>
      <c r="DE229" s="58"/>
      <c r="DF229" s="58"/>
      <c r="DG229" s="58"/>
      <c r="DH229" s="58"/>
      <c r="DI229" s="58"/>
      <c r="DJ229" s="58"/>
      <c r="DK229" s="58"/>
      <c r="DL229" s="58"/>
      <c r="DM229" s="58"/>
      <c r="DN229" s="58"/>
      <c r="DO229" s="58"/>
      <c r="DP229" s="58"/>
      <c r="DQ229" s="58"/>
    </row>
    <row r="230" spans="1:121" s="52" customFormat="1" ht="31.5" customHeight="1" x14ac:dyDescent="0.25">
      <c r="A230" s="52">
        <v>230</v>
      </c>
      <c r="B230" s="65">
        <v>3631</v>
      </c>
      <c r="C230" s="44">
        <v>6121</v>
      </c>
      <c r="D230" s="1124">
        <v>4336</v>
      </c>
      <c r="E230" s="1125" t="s">
        <v>492</v>
      </c>
      <c r="F230" s="195" t="s">
        <v>82</v>
      </c>
      <c r="G230" s="117">
        <v>400</v>
      </c>
      <c r="H230" s="117">
        <v>2018</v>
      </c>
      <c r="I230" s="444">
        <v>2018</v>
      </c>
      <c r="J230" s="445">
        <f t="shared" si="48"/>
        <v>1000</v>
      </c>
      <c r="K230" s="324">
        <v>0</v>
      </c>
      <c r="L230" s="325">
        <v>0</v>
      </c>
      <c r="M230" s="310">
        <f t="shared" si="49"/>
        <v>1000</v>
      </c>
      <c r="N230" s="284">
        <v>0</v>
      </c>
      <c r="O230" s="440">
        <v>1000</v>
      </c>
      <c r="P230" s="326">
        <v>0</v>
      </c>
      <c r="Q230" s="328">
        <v>0</v>
      </c>
      <c r="R230" s="287">
        <v>0</v>
      </c>
      <c r="S230" s="326">
        <v>0</v>
      </c>
      <c r="T230" s="327">
        <v>0</v>
      </c>
      <c r="U230" s="289">
        <v>0</v>
      </c>
      <c r="V230" s="326">
        <v>0</v>
      </c>
      <c r="W230" s="328">
        <v>0</v>
      </c>
      <c r="X230" s="287">
        <v>0</v>
      </c>
      <c r="Y230" s="326">
        <v>0</v>
      </c>
      <c r="Z230" s="327">
        <v>0</v>
      </c>
      <c r="AA230" s="45">
        <v>0</v>
      </c>
      <c r="AB230" s="317"/>
      <c r="AC230" s="317"/>
      <c r="AD230" s="317"/>
      <c r="AE230" s="317"/>
      <c r="AF230" s="73"/>
      <c r="AG230"/>
      <c r="AH230"/>
      <c r="AI230"/>
      <c r="AJ230" s="291"/>
      <c r="AK230" s="291"/>
      <c r="AL230" s="291"/>
      <c r="AM230" s="291"/>
      <c r="AN230" s="291"/>
      <c r="AO230" s="291"/>
      <c r="AP230" s="291"/>
      <c r="AQ230" s="291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  <c r="CB230" s="58"/>
      <c r="CC230" s="58"/>
      <c r="CD230" s="58"/>
      <c r="CE230" s="58"/>
      <c r="CF230" s="58"/>
      <c r="CG230" s="58"/>
      <c r="CH230" s="58"/>
      <c r="CI230" s="58"/>
      <c r="CJ230" s="58"/>
      <c r="CK230" s="58"/>
      <c r="CL230" s="58"/>
      <c r="CM230" s="58"/>
      <c r="CN230" s="58"/>
      <c r="CO230" s="58"/>
      <c r="CP230" s="58"/>
      <c r="CQ230" s="58"/>
      <c r="CR230" s="58"/>
      <c r="CS230" s="58"/>
      <c r="CT230" s="58"/>
      <c r="CU230" s="58"/>
      <c r="CV230" s="58"/>
      <c r="CW230" s="58"/>
      <c r="CX230" s="58"/>
      <c r="CY230" s="58"/>
      <c r="CZ230" s="58"/>
      <c r="DA230" s="58"/>
      <c r="DB230" s="58"/>
      <c r="DC230" s="58"/>
      <c r="DD230" s="58"/>
      <c r="DE230" s="58"/>
      <c r="DF230" s="58"/>
      <c r="DG230" s="58"/>
      <c r="DH230" s="58"/>
      <c r="DI230" s="58"/>
      <c r="DJ230" s="58"/>
      <c r="DK230" s="58"/>
      <c r="DL230" s="58"/>
      <c r="DM230" s="58"/>
      <c r="DN230" s="58"/>
      <c r="DO230" s="58"/>
      <c r="DP230" s="58"/>
      <c r="DQ230" s="58"/>
    </row>
    <row r="231" spans="1:121" s="33" customFormat="1" ht="32.1" customHeight="1" x14ac:dyDescent="0.25">
      <c r="A231" s="52">
        <v>230</v>
      </c>
      <c r="B231" s="65">
        <v>3631</v>
      </c>
      <c r="C231" s="44">
        <v>6121</v>
      </c>
      <c r="D231" s="1124">
        <v>4337</v>
      </c>
      <c r="E231" s="1125" t="s">
        <v>493</v>
      </c>
      <c r="F231" s="195" t="s">
        <v>69</v>
      </c>
      <c r="G231" s="117">
        <v>400</v>
      </c>
      <c r="H231" s="117">
        <v>2018</v>
      </c>
      <c r="I231" s="444">
        <v>2018</v>
      </c>
      <c r="J231" s="445">
        <f t="shared" si="48"/>
        <v>510</v>
      </c>
      <c r="K231" s="324">
        <v>0</v>
      </c>
      <c r="L231" s="328">
        <v>0</v>
      </c>
      <c r="M231" s="310">
        <f t="shared" si="49"/>
        <v>510</v>
      </c>
      <c r="N231" s="284">
        <v>0</v>
      </c>
      <c r="O231" s="440">
        <v>510</v>
      </c>
      <c r="P231" s="326">
        <v>0</v>
      </c>
      <c r="Q231" s="328">
        <v>0</v>
      </c>
      <c r="R231" s="287">
        <v>0</v>
      </c>
      <c r="S231" s="326">
        <v>0</v>
      </c>
      <c r="T231" s="327">
        <v>0</v>
      </c>
      <c r="U231" s="289">
        <v>0</v>
      </c>
      <c r="V231" s="326">
        <v>0</v>
      </c>
      <c r="W231" s="328">
        <v>0</v>
      </c>
      <c r="X231" s="287">
        <v>0</v>
      </c>
      <c r="Y231" s="326">
        <v>0</v>
      </c>
      <c r="Z231" s="327">
        <v>0</v>
      </c>
      <c r="AA231" s="45">
        <v>0</v>
      </c>
      <c r="AB231" s="448"/>
      <c r="AC231" s="448"/>
      <c r="AD231" s="448"/>
      <c r="AE231" s="448"/>
      <c r="AF231" s="291"/>
      <c r="AG231" s="291"/>
      <c r="AH231" s="291"/>
      <c r="AI231" s="291"/>
      <c r="AJ231" s="291"/>
      <c r="AK231" s="291"/>
      <c r="AL231" s="291"/>
      <c r="AM231" s="291"/>
      <c r="AN231" s="291"/>
      <c r="AO231" s="291"/>
      <c r="AP231" s="291"/>
      <c r="AQ231" s="291"/>
      <c r="AR231" s="291"/>
      <c r="AS231" s="291"/>
      <c r="AT231" s="291"/>
      <c r="AU231" s="291"/>
      <c r="AV231" s="291"/>
      <c r="AW231" s="291"/>
      <c r="AX231" s="291"/>
      <c r="AY231" s="291"/>
      <c r="AZ231" s="291"/>
      <c r="BA231" s="291"/>
      <c r="BB231" s="291"/>
      <c r="BC231" s="291"/>
      <c r="BD231" s="291"/>
      <c r="BE231" s="291"/>
      <c r="BF231" s="291"/>
      <c r="BG231" s="291"/>
      <c r="BH231" s="291"/>
      <c r="BI231" s="291"/>
      <c r="BJ231" s="291"/>
      <c r="BK231" s="291"/>
      <c r="BL231" s="291"/>
      <c r="BM231" s="291"/>
      <c r="BN231" s="291"/>
      <c r="BO231" s="291"/>
      <c r="BP231" s="291"/>
      <c r="BQ231" s="291"/>
      <c r="BR231" s="291"/>
      <c r="BS231" s="291"/>
      <c r="BT231" s="291"/>
      <c r="BU231" s="291"/>
      <c r="BV231" s="291"/>
      <c r="BW231" s="291"/>
      <c r="BX231" s="291"/>
      <c r="BY231" s="291"/>
      <c r="BZ231" s="291"/>
      <c r="CA231" s="291"/>
      <c r="CB231" s="291"/>
      <c r="CC231" s="291"/>
      <c r="CD231" s="291"/>
      <c r="CE231" s="291"/>
      <c r="CF231" s="291"/>
      <c r="CG231" s="291"/>
      <c r="CH231" s="291"/>
      <c r="CI231" s="291"/>
      <c r="CJ231" s="291"/>
      <c r="CK231" s="291"/>
      <c r="CL231" s="291"/>
      <c r="CM231" s="291"/>
      <c r="CN231" s="291"/>
      <c r="CO231" s="291"/>
      <c r="CP231" s="291"/>
      <c r="CQ231" s="291"/>
      <c r="CR231" s="291"/>
      <c r="CS231" s="291"/>
      <c r="CT231" s="291"/>
      <c r="CU231" s="291"/>
      <c r="CV231" s="291"/>
      <c r="CW231" s="291"/>
      <c r="CX231" s="291"/>
      <c r="CY231" s="291"/>
      <c r="CZ231" s="291"/>
      <c r="DA231" s="291"/>
      <c r="DB231" s="291"/>
      <c r="DC231" s="291"/>
      <c r="DD231" s="291"/>
      <c r="DE231" s="291"/>
      <c r="DF231" s="291"/>
      <c r="DG231" s="291"/>
      <c r="DH231" s="291"/>
      <c r="DI231" s="291"/>
      <c r="DJ231" s="291"/>
      <c r="DK231" s="291"/>
      <c r="DL231" s="291"/>
      <c r="DM231" s="291"/>
      <c r="DN231" s="291"/>
      <c r="DO231" s="291"/>
      <c r="DP231" s="291"/>
      <c r="DQ231" s="291"/>
    </row>
    <row r="232" spans="1:121" s="449" customFormat="1" ht="32.1" customHeight="1" x14ac:dyDescent="0.25">
      <c r="A232" s="52">
        <v>230</v>
      </c>
      <c r="B232" s="65">
        <v>3631</v>
      </c>
      <c r="C232" s="44">
        <v>6121</v>
      </c>
      <c r="D232" s="1124">
        <v>4338</v>
      </c>
      <c r="E232" s="1125" t="s">
        <v>494</v>
      </c>
      <c r="F232" s="195" t="s">
        <v>279</v>
      </c>
      <c r="G232" s="117">
        <v>400</v>
      </c>
      <c r="H232" s="117">
        <v>2018</v>
      </c>
      <c r="I232" s="444">
        <v>2018</v>
      </c>
      <c r="J232" s="445">
        <f t="shared" si="48"/>
        <v>170</v>
      </c>
      <c r="K232" s="324">
        <v>0</v>
      </c>
      <c r="L232" s="328">
        <v>0</v>
      </c>
      <c r="M232" s="310">
        <f t="shared" si="49"/>
        <v>170</v>
      </c>
      <c r="N232" s="284">
        <v>0</v>
      </c>
      <c r="O232" s="440">
        <v>170</v>
      </c>
      <c r="P232" s="326">
        <v>0</v>
      </c>
      <c r="Q232" s="328">
        <v>0</v>
      </c>
      <c r="R232" s="287">
        <v>0</v>
      </c>
      <c r="S232" s="326">
        <v>0</v>
      </c>
      <c r="T232" s="327">
        <v>0</v>
      </c>
      <c r="U232" s="289">
        <v>0</v>
      </c>
      <c r="V232" s="326">
        <v>0</v>
      </c>
      <c r="W232" s="328">
        <v>0</v>
      </c>
      <c r="X232" s="287">
        <v>0</v>
      </c>
      <c r="Y232" s="326">
        <v>0</v>
      </c>
      <c r="Z232" s="327">
        <v>0</v>
      </c>
      <c r="AA232" s="45">
        <v>0</v>
      </c>
      <c r="AB232" s="448"/>
      <c r="AC232" s="448"/>
      <c r="AD232" s="448"/>
      <c r="AE232" s="448"/>
      <c r="AF232" s="291"/>
      <c r="AG232" s="291"/>
      <c r="AH232" s="291"/>
      <c r="AI232" s="291"/>
      <c r="AJ232" s="291"/>
      <c r="AK232" s="291"/>
      <c r="AL232" s="291"/>
      <c r="AM232" s="291"/>
      <c r="AN232" s="291"/>
      <c r="AO232" s="291"/>
      <c r="AP232" s="291"/>
      <c r="AQ232" s="291"/>
      <c r="AR232" s="291"/>
      <c r="AS232" s="291"/>
      <c r="AT232" s="291"/>
      <c r="AU232" s="291"/>
      <c r="AV232" s="291"/>
      <c r="AW232" s="291"/>
      <c r="AX232" s="291"/>
      <c r="AY232" s="291"/>
      <c r="AZ232" s="291"/>
      <c r="BA232" s="291"/>
      <c r="BB232" s="291"/>
      <c r="BC232" s="291"/>
      <c r="BD232" s="291"/>
      <c r="BE232" s="291"/>
      <c r="BF232" s="291"/>
      <c r="BG232" s="291"/>
      <c r="BH232" s="291"/>
      <c r="BI232" s="291"/>
      <c r="BJ232" s="291"/>
      <c r="BK232" s="291"/>
      <c r="BL232" s="291"/>
      <c r="BM232" s="291"/>
      <c r="BN232" s="291"/>
      <c r="BO232" s="291"/>
      <c r="BP232" s="291"/>
      <c r="BQ232" s="291"/>
      <c r="BR232" s="291"/>
      <c r="BS232" s="291"/>
      <c r="BT232" s="291"/>
      <c r="BU232" s="291"/>
      <c r="BV232" s="291"/>
      <c r="BW232" s="291"/>
      <c r="BX232" s="291"/>
      <c r="BY232" s="291"/>
      <c r="BZ232" s="291"/>
      <c r="CA232" s="291"/>
      <c r="CB232" s="291"/>
      <c r="CC232" s="291"/>
      <c r="CD232" s="291"/>
      <c r="CE232" s="291"/>
      <c r="CF232" s="291"/>
      <c r="CG232" s="291"/>
      <c r="CH232" s="291"/>
      <c r="CI232" s="291"/>
      <c r="CJ232" s="291"/>
      <c r="CK232" s="291"/>
      <c r="CL232" s="291"/>
      <c r="CM232" s="291"/>
      <c r="CN232" s="291"/>
      <c r="CO232" s="291"/>
      <c r="CP232" s="291"/>
      <c r="CQ232" s="291"/>
      <c r="CR232" s="291"/>
      <c r="CS232" s="291"/>
      <c r="CT232" s="291"/>
      <c r="CU232" s="291"/>
      <c r="CV232" s="291"/>
      <c r="CW232" s="291"/>
      <c r="CX232" s="291"/>
      <c r="CY232" s="291"/>
      <c r="CZ232" s="291"/>
      <c r="DA232" s="291"/>
      <c r="DB232" s="291"/>
      <c r="DC232" s="291"/>
      <c r="DD232" s="291"/>
      <c r="DE232" s="291"/>
      <c r="DF232" s="291"/>
      <c r="DG232" s="291"/>
      <c r="DH232" s="291"/>
      <c r="DI232" s="291"/>
      <c r="DJ232" s="291"/>
      <c r="DK232" s="291"/>
      <c r="DL232" s="291"/>
      <c r="DM232" s="291"/>
      <c r="DN232" s="291"/>
      <c r="DO232" s="291"/>
      <c r="DP232" s="291"/>
      <c r="DQ232" s="291"/>
    </row>
    <row r="233" spans="1:121" s="449" customFormat="1" ht="32.1" customHeight="1" x14ac:dyDescent="0.25">
      <c r="A233" s="52">
        <v>230</v>
      </c>
      <c r="B233" s="65">
        <v>3631</v>
      </c>
      <c r="C233" s="44">
        <v>6121</v>
      </c>
      <c r="D233" s="1124">
        <v>4339</v>
      </c>
      <c r="E233" s="1125" t="s">
        <v>495</v>
      </c>
      <c r="F233" s="195" t="s">
        <v>28</v>
      </c>
      <c r="G233" s="117">
        <v>400</v>
      </c>
      <c r="H233" s="117">
        <v>2018</v>
      </c>
      <c r="I233" s="444">
        <v>2018</v>
      </c>
      <c r="J233" s="445">
        <f t="shared" si="48"/>
        <v>390</v>
      </c>
      <c r="K233" s="324">
        <v>0</v>
      </c>
      <c r="L233" s="328">
        <v>0</v>
      </c>
      <c r="M233" s="310">
        <f t="shared" si="49"/>
        <v>390</v>
      </c>
      <c r="N233" s="284">
        <v>0</v>
      </c>
      <c r="O233" s="440">
        <v>390</v>
      </c>
      <c r="P233" s="326">
        <v>0</v>
      </c>
      <c r="Q233" s="328">
        <v>0</v>
      </c>
      <c r="R233" s="287">
        <v>0</v>
      </c>
      <c r="S233" s="326">
        <v>0</v>
      </c>
      <c r="T233" s="327">
        <v>0</v>
      </c>
      <c r="U233" s="289">
        <v>0</v>
      </c>
      <c r="V233" s="326">
        <v>0</v>
      </c>
      <c r="W233" s="328">
        <v>0</v>
      </c>
      <c r="X233" s="287">
        <v>0</v>
      </c>
      <c r="Y233" s="326">
        <v>0</v>
      </c>
      <c r="Z233" s="327">
        <v>0</v>
      </c>
      <c r="AA233" s="45">
        <v>0</v>
      </c>
      <c r="AB233" s="448"/>
      <c r="AC233" s="448"/>
      <c r="AD233" s="448"/>
      <c r="AE233" s="448"/>
      <c r="AF233" s="291"/>
      <c r="AG233" s="291"/>
      <c r="AH233" s="291"/>
      <c r="AI233" s="291"/>
      <c r="AJ233" s="291"/>
      <c r="AK233" s="291"/>
      <c r="AL233" s="291"/>
      <c r="AM233" s="291"/>
      <c r="AN233" s="291"/>
      <c r="AO233" s="291"/>
      <c r="AP233" s="291"/>
      <c r="AQ233" s="291"/>
      <c r="AR233" s="291"/>
      <c r="AS233" s="291"/>
      <c r="AT233" s="291"/>
      <c r="AU233" s="291"/>
      <c r="AV233" s="291"/>
      <c r="AW233" s="291"/>
      <c r="AX233" s="291"/>
      <c r="AY233" s="291"/>
      <c r="AZ233" s="291"/>
      <c r="BA233" s="291"/>
      <c r="BB233" s="291"/>
      <c r="BC233" s="291"/>
      <c r="BD233" s="291"/>
      <c r="BE233" s="291"/>
      <c r="BF233" s="291"/>
      <c r="BG233" s="291"/>
      <c r="BH233" s="291"/>
      <c r="BI233" s="291"/>
      <c r="BJ233" s="291"/>
      <c r="BK233" s="291"/>
      <c r="BL233" s="291"/>
      <c r="BM233" s="291"/>
      <c r="BN233" s="291"/>
      <c r="BO233" s="291"/>
      <c r="BP233" s="291"/>
      <c r="BQ233" s="291"/>
      <c r="BR233" s="291"/>
      <c r="BS233" s="291"/>
      <c r="BT233" s="291"/>
      <c r="BU233" s="291"/>
      <c r="BV233" s="291"/>
      <c r="BW233" s="291"/>
      <c r="BX233" s="291"/>
      <c r="BY233" s="291"/>
      <c r="BZ233" s="291"/>
      <c r="CA233" s="291"/>
      <c r="CB233" s="291"/>
      <c r="CC233" s="291"/>
      <c r="CD233" s="291"/>
      <c r="CE233" s="291"/>
      <c r="CF233" s="291"/>
      <c r="CG233" s="291"/>
      <c r="CH233" s="291"/>
      <c r="CI233" s="291"/>
      <c r="CJ233" s="291"/>
      <c r="CK233" s="291"/>
      <c r="CL233" s="291"/>
      <c r="CM233" s="291"/>
      <c r="CN233" s="291"/>
      <c r="CO233" s="291"/>
      <c r="CP233" s="291"/>
      <c r="CQ233" s="291"/>
      <c r="CR233" s="291"/>
      <c r="CS233" s="291"/>
      <c r="CT233" s="291"/>
      <c r="CU233" s="291"/>
      <c r="CV233" s="291"/>
      <c r="CW233" s="291"/>
      <c r="CX233" s="291"/>
      <c r="CY233" s="291"/>
      <c r="CZ233" s="291"/>
      <c r="DA233" s="291"/>
      <c r="DB233" s="291"/>
      <c r="DC233" s="291"/>
      <c r="DD233" s="291"/>
      <c r="DE233" s="291"/>
      <c r="DF233" s="291"/>
      <c r="DG233" s="291"/>
      <c r="DH233" s="291"/>
      <c r="DI233" s="291"/>
      <c r="DJ233" s="291"/>
      <c r="DK233" s="291"/>
      <c r="DL233" s="291"/>
      <c r="DM233" s="291"/>
      <c r="DN233" s="291"/>
      <c r="DO233" s="291"/>
      <c r="DP233" s="291"/>
      <c r="DQ233" s="291"/>
    </row>
    <row r="234" spans="1:121" s="56" customFormat="1" ht="31.5" customHeight="1" x14ac:dyDescent="0.25">
      <c r="A234" s="52">
        <v>230</v>
      </c>
      <c r="B234" s="65">
        <v>3631</v>
      </c>
      <c r="C234" s="44">
        <v>6121</v>
      </c>
      <c r="D234" s="1166">
        <v>4340</v>
      </c>
      <c r="E234" s="1073" t="s">
        <v>498</v>
      </c>
      <c r="F234" s="297" t="s">
        <v>28</v>
      </c>
      <c r="G234" s="298">
        <v>400</v>
      </c>
      <c r="H234" s="298">
        <v>2018</v>
      </c>
      <c r="I234" s="299">
        <v>2018</v>
      </c>
      <c r="J234" s="53">
        <f t="shared" ref="J234" si="50">K234+L234+M234+SUM(R234:AA234)</f>
        <v>2000</v>
      </c>
      <c r="K234" s="389">
        <v>0</v>
      </c>
      <c r="L234" s="88">
        <v>0</v>
      </c>
      <c r="M234" s="54">
        <f t="shared" ref="M234" si="51">SUM(N234:Q234)</f>
        <v>2000</v>
      </c>
      <c r="N234" s="89">
        <v>0</v>
      </c>
      <c r="O234" s="225">
        <v>2000</v>
      </c>
      <c r="P234" s="90">
        <v>0</v>
      </c>
      <c r="Q234" s="88">
        <v>0</v>
      </c>
      <c r="R234" s="91">
        <v>0</v>
      </c>
      <c r="S234" s="90">
        <v>0</v>
      </c>
      <c r="T234" s="92">
        <v>0</v>
      </c>
      <c r="U234" s="93">
        <v>0</v>
      </c>
      <c r="V234" s="90">
        <v>0</v>
      </c>
      <c r="W234" s="88">
        <v>0</v>
      </c>
      <c r="X234" s="91">
        <v>0</v>
      </c>
      <c r="Y234" s="90">
        <v>0</v>
      </c>
      <c r="Z234" s="92">
        <v>0</v>
      </c>
      <c r="AA234" s="53">
        <v>0</v>
      </c>
      <c r="AB234"/>
      <c r="AC234"/>
      <c r="AD234"/>
      <c r="AE234"/>
      <c r="AF234"/>
      <c r="AG234"/>
      <c r="AH234"/>
      <c r="AI234"/>
      <c r="AJ234" s="291"/>
      <c r="AK234" s="291"/>
      <c r="AL234" s="291"/>
      <c r="AM234" s="291"/>
      <c r="AN234" s="291"/>
      <c r="AO234" s="291"/>
      <c r="AP234" s="291"/>
      <c r="AQ234" s="291"/>
      <c r="AR234" s="278"/>
      <c r="AS234" s="278"/>
      <c r="AT234" s="278"/>
      <c r="AU234" s="278"/>
      <c r="AV234" s="278"/>
      <c r="AW234" s="278"/>
      <c r="AX234" s="278"/>
      <c r="AY234" s="278"/>
      <c r="AZ234" s="278"/>
      <c r="BA234" s="278"/>
      <c r="BB234" s="278"/>
      <c r="BC234" s="278"/>
      <c r="BD234" s="278"/>
      <c r="BE234" s="278"/>
      <c r="BF234" s="278"/>
      <c r="BG234" s="278"/>
      <c r="BH234" s="278"/>
      <c r="BI234" s="278"/>
      <c r="BJ234" s="278"/>
      <c r="BK234" s="278"/>
      <c r="BL234" s="278"/>
      <c r="BM234" s="278"/>
      <c r="BN234" s="278"/>
      <c r="BO234" s="278"/>
      <c r="BP234" s="278"/>
      <c r="BQ234" s="278"/>
      <c r="BR234" s="278"/>
      <c r="BS234" s="278"/>
      <c r="BT234" s="278"/>
      <c r="BU234" s="278"/>
      <c r="BV234" s="278"/>
      <c r="BW234" s="278"/>
      <c r="BX234" s="278"/>
      <c r="BY234" s="278"/>
      <c r="BZ234" s="278"/>
      <c r="CA234" s="278"/>
      <c r="CB234" s="278"/>
      <c r="CC234" s="278"/>
      <c r="CD234" s="278"/>
      <c r="CE234" s="278"/>
      <c r="CF234" s="278"/>
      <c r="CG234" s="278"/>
      <c r="CH234" s="278"/>
      <c r="CI234" s="278"/>
      <c r="CJ234" s="278"/>
      <c r="CK234" s="278"/>
      <c r="CL234" s="278"/>
      <c r="CM234" s="278"/>
      <c r="CN234" s="278"/>
      <c r="CO234" s="278"/>
      <c r="CP234" s="278"/>
      <c r="CQ234" s="278"/>
      <c r="CR234" s="278"/>
      <c r="CS234" s="278"/>
      <c r="CT234" s="278"/>
      <c r="CU234" s="278"/>
      <c r="CV234" s="278"/>
      <c r="CW234" s="278"/>
      <c r="CX234" s="278"/>
      <c r="CY234" s="278"/>
      <c r="CZ234" s="278"/>
      <c r="DA234" s="278"/>
      <c r="DB234" s="278"/>
      <c r="DC234" s="278"/>
      <c r="DD234" s="278"/>
      <c r="DE234" s="278"/>
      <c r="DF234" s="278"/>
      <c r="DG234" s="278"/>
      <c r="DH234" s="278"/>
      <c r="DI234" s="278"/>
      <c r="DJ234" s="278"/>
      <c r="DK234" s="278"/>
      <c r="DL234" s="278"/>
      <c r="DM234" s="278"/>
      <c r="DN234" s="278"/>
      <c r="DO234" s="278"/>
      <c r="DP234" s="278"/>
      <c r="DQ234" s="278"/>
    </row>
    <row r="235" spans="1:121" s="5" customFormat="1" ht="33.75" customHeight="1" x14ac:dyDescent="0.25">
      <c r="A235" s="52">
        <v>230</v>
      </c>
      <c r="B235" s="65">
        <v>3631</v>
      </c>
      <c r="C235" s="44">
        <v>6121</v>
      </c>
      <c r="D235" s="1133"/>
      <c r="E235" s="1072" t="s">
        <v>496</v>
      </c>
      <c r="F235" s="195" t="s">
        <v>27</v>
      </c>
      <c r="G235" s="117">
        <v>400</v>
      </c>
      <c r="H235" s="117">
        <v>2018</v>
      </c>
      <c r="I235" s="444">
        <v>2018</v>
      </c>
      <c r="J235" s="445">
        <f t="shared" si="48"/>
        <v>7500</v>
      </c>
      <c r="K235" s="324">
        <v>0</v>
      </c>
      <c r="L235" s="328">
        <v>0</v>
      </c>
      <c r="M235" s="310">
        <f t="shared" si="49"/>
        <v>0</v>
      </c>
      <c r="N235" s="284">
        <v>0</v>
      </c>
      <c r="O235" s="440">
        <v>0</v>
      </c>
      <c r="P235" s="326">
        <v>0</v>
      </c>
      <c r="Q235" s="328">
        <v>0</v>
      </c>
      <c r="R235" s="287">
        <v>7500</v>
      </c>
      <c r="S235" s="326">
        <v>0</v>
      </c>
      <c r="T235" s="327">
        <v>0</v>
      </c>
      <c r="U235" s="289">
        <v>0</v>
      </c>
      <c r="V235" s="326">
        <v>0</v>
      </c>
      <c r="W235" s="328">
        <v>0</v>
      </c>
      <c r="X235" s="287">
        <v>0</v>
      </c>
      <c r="Y235" s="326">
        <v>0</v>
      </c>
      <c r="Z235" s="327">
        <v>0</v>
      </c>
      <c r="AA235" s="45">
        <v>0</v>
      </c>
      <c r="AB235"/>
      <c r="AC235"/>
      <c r="AD235"/>
      <c r="AE235"/>
      <c r="AF235"/>
      <c r="AG235"/>
      <c r="AH235"/>
      <c r="AI235"/>
      <c r="AJ235" s="291"/>
      <c r="AK235" s="291"/>
      <c r="AL235" s="291"/>
      <c r="AM235" s="291"/>
      <c r="AN235" s="291"/>
      <c r="AO235" s="291"/>
      <c r="AP235" s="291"/>
      <c r="AQ235" s="291"/>
      <c r="AR235" s="330"/>
      <c r="AS235" s="330"/>
      <c r="AT235" s="330"/>
      <c r="AU235" s="330"/>
      <c r="AV235" s="330"/>
      <c r="AW235" s="330"/>
      <c r="AX235" s="330"/>
      <c r="AY235" s="330"/>
      <c r="AZ235" s="330"/>
      <c r="BA235" s="330"/>
      <c r="BB235" s="330"/>
      <c r="BC235" s="330"/>
      <c r="BD235" s="330"/>
      <c r="BE235" s="330"/>
      <c r="BF235" s="330"/>
      <c r="BG235" s="330"/>
      <c r="BH235" s="330"/>
      <c r="BI235" s="330"/>
      <c r="BJ235" s="330"/>
      <c r="BK235" s="330"/>
      <c r="BL235" s="330"/>
      <c r="BM235" s="330"/>
      <c r="BN235" s="330"/>
      <c r="BO235" s="330"/>
      <c r="BP235" s="330"/>
      <c r="BQ235" s="330"/>
      <c r="BR235" s="330"/>
      <c r="BS235" s="330"/>
      <c r="BT235" s="330"/>
      <c r="BU235" s="330"/>
      <c r="BV235" s="330"/>
      <c r="BW235" s="330"/>
      <c r="BX235" s="330"/>
      <c r="BY235" s="330"/>
      <c r="BZ235" s="330"/>
      <c r="CA235" s="330"/>
      <c r="CB235" s="330"/>
      <c r="CC235" s="330"/>
      <c r="CD235" s="330"/>
      <c r="CE235" s="330"/>
      <c r="CF235" s="330"/>
      <c r="CG235" s="330"/>
      <c r="CH235" s="330"/>
      <c r="CI235" s="330"/>
      <c r="CJ235" s="330"/>
      <c r="CK235" s="330"/>
      <c r="CL235" s="330"/>
      <c r="CM235" s="330"/>
      <c r="CN235" s="330"/>
      <c r="CO235" s="330"/>
      <c r="CP235" s="330"/>
      <c r="CQ235" s="330"/>
      <c r="CR235" s="330"/>
      <c r="CS235" s="330"/>
      <c r="CT235" s="330"/>
      <c r="CU235" s="330"/>
      <c r="CV235" s="330"/>
      <c r="CW235" s="330"/>
      <c r="CX235" s="330"/>
      <c r="CY235" s="330"/>
      <c r="CZ235" s="330"/>
      <c r="DA235" s="330"/>
      <c r="DB235" s="330"/>
      <c r="DC235" s="330"/>
      <c r="DD235" s="330"/>
      <c r="DE235" s="330"/>
      <c r="DF235" s="330"/>
      <c r="DG235" s="330"/>
      <c r="DH235" s="330"/>
      <c r="DI235" s="330"/>
      <c r="DJ235" s="330"/>
      <c r="DK235" s="330"/>
      <c r="DL235" s="330"/>
      <c r="DM235" s="330"/>
      <c r="DN235" s="330"/>
      <c r="DO235" s="330"/>
      <c r="DP235" s="330"/>
      <c r="DQ235" s="330"/>
    </row>
    <row r="236" spans="1:121" s="56" customFormat="1" ht="31.5" customHeight="1" x14ac:dyDescent="0.25">
      <c r="A236" s="52">
        <v>230</v>
      </c>
      <c r="B236" s="65">
        <v>3631</v>
      </c>
      <c r="C236" s="44">
        <v>6121</v>
      </c>
      <c r="D236" s="1133"/>
      <c r="E236" s="1072" t="s">
        <v>497</v>
      </c>
      <c r="F236" s="195" t="s">
        <v>27</v>
      </c>
      <c r="G236" s="117">
        <v>400</v>
      </c>
      <c r="H236" s="117">
        <v>2018</v>
      </c>
      <c r="I236" s="444">
        <v>2018</v>
      </c>
      <c r="J236" s="445">
        <f t="shared" si="48"/>
        <v>7500</v>
      </c>
      <c r="K236" s="324">
        <v>0</v>
      </c>
      <c r="L236" s="328">
        <v>0</v>
      </c>
      <c r="M236" s="310">
        <f t="shared" si="49"/>
        <v>0</v>
      </c>
      <c r="N236" s="284">
        <v>0</v>
      </c>
      <c r="O236" s="440">
        <v>0</v>
      </c>
      <c r="P236" s="326">
        <v>0</v>
      </c>
      <c r="Q236" s="328">
        <v>0</v>
      </c>
      <c r="R236" s="287">
        <v>7500</v>
      </c>
      <c r="S236" s="326">
        <v>0</v>
      </c>
      <c r="T236" s="327">
        <v>0</v>
      </c>
      <c r="U236" s="289">
        <v>0</v>
      </c>
      <c r="V236" s="326">
        <v>0</v>
      </c>
      <c r="W236" s="328">
        <v>0</v>
      </c>
      <c r="X236" s="287">
        <v>0</v>
      </c>
      <c r="Y236" s="326">
        <v>0</v>
      </c>
      <c r="Z236" s="327">
        <v>0</v>
      </c>
      <c r="AA236" s="45">
        <v>0</v>
      </c>
      <c r="AB236" s="394"/>
      <c r="AC236" s="394"/>
      <c r="AD236" s="394"/>
      <c r="AE236" s="394"/>
      <c r="AF236"/>
      <c r="AG236"/>
      <c r="AH236"/>
      <c r="AI236"/>
      <c r="AJ236" s="291"/>
      <c r="AK236" s="291"/>
      <c r="AL236" s="291"/>
      <c r="AM236" s="291"/>
      <c r="AN236" s="291"/>
      <c r="AO236" s="291"/>
      <c r="AP236" s="291"/>
      <c r="AQ236" s="291"/>
      <c r="AR236" s="278"/>
      <c r="AS236" s="278"/>
      <c r="AT236" s="278"/>
      <c r="AU236" s="278"/>
      <c r="AV236" s="278"/>
      <c r="AW236" s="278"/>
      <c r="AX236" s="278"/>
      <c r="AY236" s="278"/>
      <c r="AZ236" s="278"/>
      <c r="BA236" s="278"/>
      <c r="BB236" s="278"/>
      <c r="BC236" s="278"/>
      <c r="BD236" s="278"/>
      <c r="BE236" s="278"/>
      <c r="BF236" s="278"/>
      <c r="BG236" s="278"/>
      <c r="BH236" s="278"/>
      <c r="BI236" s="278"/>
      <c r="BJ236" s="278"/>
      <c r="BK236" s="278"/>
      <c r="BL236" s="278"/>
      <c r="BM236" s="278"/>
      <c r="BN236" s="278"/>
      <c r="BO236" s="278"/>
      <c r="BP236" s="278"/>
      <c r="BQ236" s="278"/>
      <c r="BR236" s="278"/>
      <c r="BS236" s="278"/>
      <c r="BT236" s="278"/>
      <c r="BU236" s="278"/>
      <c r="BV236" s="278"/>
      <c r="BW236" s="278"/>
      <c r="BX236" s="278"/>
      <c r="BY236" s="278"/>
      <c r="BZ236" s="278"/>
      <c r="CA236" s="278"/>
      <c r="CB236" s="278"/>
      <c r="CC236" s="278"/>
      <c r="CD236" s="278"/>
      <c r="CE236" s="278"/>
      <c r="CF236" s="278"/>
      <c r="CG236" s="278"/>
      <c r="CH236" s="278"/>
      <c r="CI236" s="278"/>
      <c r="CJ236" s="278"/>
      <c r="CK236" s="278"/>
      <c r="CL236" s="278"/>
      <c r="CM236" s="278"/>
      <c r="CN236" s="278"/>
      <c r="CO236" s="278"/>
      <c r="CP236" s="278"/>
      <c r="CQ236" s="278"/>
      <c r="CR236" s="278"/>
      <c r="CS236" s="278"/>
      <c r="CT236" s="278"/>
      <c r="CU236" s="278"/>
      <c r="CV236" s="278"/>
      <c r="CW236" s="278"/>
      <c r="CX236" s="278"/>
      <c r="CY236" s="278"/>
      <c r="CZ236" s="278"/>
      <c r="DA236" s="278"/>
      <c r="DB236" s="278"/>
      <c r="DC236" s="278"/>
      <c r="DD236" s="278"/>
      <c r="DE236" s="278"/>
      <c r="DF236" s="278"/>
      <c r="DG236" s="278"/>
      <c r="DH236" s="278"/>
      <c r="DI236" s="278"/>
      <c r="DJ236" s="278"/>
      <c r="DK236" s="278"/>
      <c r="DL236" s="278"/>
      <c r="DM236" s="278"/>
      <c r="DN236" s="278"/>
      <c r="DO236" s="278"/>
      <c r="DP236" s="278"/>
      <c r="DQ236" s="278"/>
    </row>
    <row r="237" spans="1:121" s="56" customFormat="1" ht="33" customHeight="1" x14ac:dyDescent="0.25">
      <c r="A237" s="56">
        <v>230</v>
      </c>
      <c r="B237" s="79">
        <v>3631</v>
      </c>
      <c r="C237" s="55">
        <v>6121</v>
      </c>
      <c r="D237" s="1127"/>
      <c r="E237" s="1074" t="s">
        <v>499</v>
      </c>
      <c r="F237" s="195" t="s">
        <v>28</v>
      </c>
      <c r="G237" s="117">
        <v>400</v>
      </c>
      <c r="H237" s="117">
        <v>2018</v>
      </c>
      <c r="I237" s="444">
        <v>2018</v>
      </c>
      <c r="J237" s="456">
        <f t="shared" si="48"/>
        <v>3630</v>
      </c>
      <c r="K237" s="457">
        <v>0</v>
      </c>
      <c r="L237" s="464">
        <v>0</v>
      </c>
      <c r="M237" s="310">
        <f t="shared" si="49"/>
        <v>0</v>
      </c>
      <c r="N237" s="484">
        <v>0</v>
      </c>
      <c r="O237" s="47">
        <v>0</v>
      </c>
      <c r="P237" s="454">
        <v>0</v>
      </c>
      <c r="Q237" s="485">
        <v>0</v>
      </c>
      <c r="R237" s="235">
        <v>3630</v>
      </c>
      <c r="S237" s="454">
        <v>0</v>
      </c>
      <c r="T237" s="485">
        <v>0</v>
      </c>
      <c r="U237" s="235">
        <v>0</v>
      </c>
      <c r="V237" s="454">
        <v>0</v>
      </c>
      <c r="W237" s="485">
        <v>0</v>
      </c>
      <c r="X237" s="235">
        <v>0</v>
      </c>
      <c r="Y237" s="454">
        <v>0</v>
      </c>
      <c r="Z237" s="485">
        <v>0</v>
      </c>
      <c r="AA237" s="456">
        <v>0</v>
      </c>
      <c r="AB237"/>
      <c r="AC237"/>
      <c r="AD237"/>
      <c r="AE237"/>
      <c r="AF237"/>
      <c r="AG237"/>
      <c r="AH237"/>
      <c r="AI237"/>
      <c r="AJ237" s="291"/>
      <c r="AK237" s="291"/>
      <c r="AL237" s="291"/>
      <c r="AM237" s="291"/>
      <c r="AN237" s="291"/>
      <c r="AO237" s="291"/>
      <c r="AP237" s="291"/>
      <c r="AQ237" s="291"/>
      <c r="AR237" s="278"/>
      <c r="AS237" s="278"/>
      <c r="AT237" s="278"/>
      <c r="AU237" s="278"/>
      <c r="AV237" s="278"/>
      <c r="AW237" s="278"/>
      <c r="AX237" s="278"/>
      <c r="AY237" s="278"/>
      <c r="AZ237" s="278"/>
      <c r="BA237" s="278"/>
      <c r="BB237" s="278"/>
      <c r="BC237" s="278"/>
      <c r="BD237" s="278"/>
      <c r="BE237" s="278"/>
      <c r="BF237" s="278"/>
      <c r="BG237" s="278"/>
      <c r="BH237" s="278"/>
      <c r="BI237" s="278"/>
      <c r="BJ237" s="278"/>
      <c r="BK237" s="278"/>
      <c r="BL237" s="278"/>
      <c r="BM237" s="278"/>
      <c r="BN237" s="278"/>
      <c r="BO237" s="278"/>
      <c r="BP237" s="278"/>
      <c r="BQ237" s="278"/>
      <c r="BR237" s="278"/>
      <c r="BS237" s="278"/>
      <c r="BT237" s="278"/>
      <c r="BU237" s="278"/>
      <c r="BV237" s="278"/>
      <c r="BW237" s="278"/>
      <c r="BX237" s="278"/>
      <c r="BY237" s="278"/>
      <c r="BZ237" s="278"/>
      <c r="CA237" s="278"/>
      <c r="CB237" s="278"/>
      <c r="CC237" s="278"/>
      <c r="CD237" s="278"/>
      <c r="CE237" s="278"/>
      <c r="CF237" s="278"/>
      <c r="CG237" s="278"/>
      <c r="CH237" s="278"/>
      <c r="CI237" s="278"/>
      <c r="CJ237" s="278"/>
      <c r="CK237" s="278"/>
      <c r="CL237" s="278"/>
      <c r="CM237" s="278"/>
      <c r="CN237" s="278"/>
      <c r="CO237" s="278"/>
      <c r="CP237" s="278"/>
      <c r="CQ237" s="278"/>
      <c r="CR237" s="278"/>
      <c r="CS237" s="278"/>
      <c r="CT237" s="278"/>
      <c r="CU237" s="278"/>
      <c r="CV237" s="278"/>
      <c r="CW237" s="278"/>
      <c r="CX237" s="278"/>
      <c r="CY237" s="278"/>
      <c r="CZ237" s="278"/>
      <c r="DA237" s="278"/>
      <c r="DB237" s="278"/>
      <c r="DC237" s="278"/>
      <c r="DD237" s="278"/>
      <c r="DE237" s="278"/>
      <c r="DF237" s="278"/>
      <c r="DG237" s="278"/>
      <c r="DH237" s="278"/>
      <c r="DI237" s="278"/>
      <c r="DJ237" s="278"/>
      <c r="DK237" s="278"/>
      <c r="DL237" s="278"/>
      <c r="DM237" s="278"/>
      <c r="DN237" s="278"/>
      <c r="DO237" s="278"/>
      <c r="DP237" s="278"/>
      <c r="DQ237" s="278"/>
    </row>
    <row r="238" spans="1:121" s="52" customFormat="1" ht="30.75" customHeight="1" x14ac:dyDescent="0.25">
      <c r="A238" s="56">
        <v>230</v>
      </c>
      <c r="B238" s="79">
        <v>3631</v>
      </c>
      <c r="C238" s="55">
        <v>6121</v>
      </c>
      <c r="D238" s="1128"/>
      <c r="E238" s="1075" t="s">
        <v>500</v>
      </c>
      <c r="F238" s="297" t="s">
        <v>28</v>
      </c>
      <c r="G238" s="298">
        <v>400</v>
      </c>
      <c r="H238" s="298">
        <v>2018</v>
      </c>
      <c r="I238" s="299">
        <v>2018</v>
      </c>
      <c r="J238" s="302">
        <f t="shared" si="48"/>
        <v>1650</v>
      </c>
      <c r="K238" s="490">
        <v>0</v>
      </c>
      <c r="L238" s="480">
        <v>0</v>
      </c>
      <c r="M238" s="54">
        <f t="shared" si="49"/>
        <v>0</v>
      </c>
      <c r="N238" s="436">
        <v>0</v>
      </c>
      <c r="O238" s="342">
        <v>0</v>
      </c>
      <c r="P238" s="437">
        <v>0</v>
      </c>
      <c r="Q238" s="439">
        <v>0</v>
      </c>
      <c r="R238" s="438">
        <v>1650</v>
      </c>
      <c r="S238" s="437">
        <v>0</v>
      </c>
      <c r="T238" s="439">
        <v>0</v>
      </c>
      <c r="U238" s="438">
        <v>0</v>
      </c>
      <c r="V238" s="437">
        <v>0</v>
      </c>
      <c r="W238" s="439">
        <v>0</v>
      </c>
      <c r="X238" s="438">
        <v>0</v>
      </c>
      <c r="Y238" s="437">
        <v>0</v>
      </c>
      <c r="Z238" s="439">
        <v>0</v>
      </c>
      <c r="AA238" s="302">
        <v>0</v>
      </c>
      <c r="AB238" s="317"/>
      <c r="AC238" s="317"/>
      <c r="AD238" s="317"/>
      <c r="AE238" s="317"/>
      <c r="AF238" s="455"/>
      <c r="AG238"/>
      <c r="AH238"/>
      <c r="AI238"/>
      <c r="AJ238" s="291"/>
      <c r="AK238" s="291"/>
      <c r="AL238" s="291"/>
      <c r="AM238" s="291"/>
      <c r="AN238" s="291"/>
      <c r="AO238" s="291"/>
      <c r="AP238" s="291"/>
      <c r="AQ238" s="291"/>
      <c r="AR238" s="291"/>
      <c r="AS238" s="291"/>
      <c r="AT238" s="291"/>
      <c r="AU238" s="291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8"/>
      <c r="BL238" s="58"/>
      <c r="BM238" s="58"/>
      <c r="BN238" s="58"/>
      <c r="BO238" s="58"/>
      <c r="BP238" s="58"/>
      <c r="BQ238" s="58"/>
      <c r="BR238" s="58"/>
      <c r="BS238" s="58"/>
      <c r="BT238" s="58"/>
      <c r="BU238" s="58"/>
      <c r="BV238" s="58"/>
      <c r="BW238" s="58"/>
      <c r="BX238" s="58"/>
      <c r="BY238" s="58"/>
      <c r="BZ238" s="58"/>
      <c r="CA238" s="58"/>
      <c r="CB238" s="58"/>
      <c r="CC238" s="58"/>
      <c r="CD238" s="58"/>
      <c r="CE238" s="58"/>
      <c r="CF238" s="58"/>
      <c r="CG238" s="58"/>
      <c r="CH238" s="58"/>
      <c r="CI238" s="58"/>
      <c r="CJ238" s="58"/>
      <c r="CK238" s="58"/>
      <c r="CL238" s="58"/>
      <c r="CM238" s="58"/>
      <c r="CN238" s="58"/>
      <c r="CO238" s="58"/>
      <c r="CP238" s="58"/>
      <c r="CQ238" s="58"/>
      <c r="CR238" s="58"/>
      <c r="CS238" s="58"/>
      <c r="CT238" s="58"/>
      <c r="CU238" s="58"/>
      <c r="CV238" s="58"/>
      <c r="CW238" s="58"/>
      <c r="CX238" s="58"/>
      <c r="CY238" s="58"/>
      <c r="CZ238" s="58"/>
      <c r="DA238" s="58"/>
      <c r="DB238" s="58"/>
      <c r="DC238" s="58"/>
      <c r="DD238" s="58"/>
      <c r="DE238" s="58"/>
      <c r="DF238" s="58"/>
      <c r="DG238" s="58"/>
      <c r="DH238" s="58"/>
      <c r="DI238" s="58"/>
      <c r="DJ238" s="58"/>
      <c r="DK238" s="58"/>
      <c r="DL238" s="58"/>
      <c r="DM238" s="58"/>
      <c r="DN238" s="58"/>
      <c r="DO238" s="58"/>
      <c r="DP238" s="58"/>
      <c r="DQ238" s="58"/>
    </row>
    <row r="239" spans="1:121" s="52" customFormat="1" ht="30.75" customHeight="1" x14ac:dyDescent="0.25">
      <c r="A239" s="95">
        <v>230</v>
      </c>
      <c r="B239" s="659">
        <v>3631</v>
      </c>
      <c r="C239" s="55">
        <v>6121</v>
      </c>
      <c r="D239" s="1128"/>
      <c r="E239" s="1075" t="s">
        <v>501</v>
      </c>
      <c r="F239" s="297" t="s">
        <v>68</v>
      </c>
      <c r="G239" s="298">
        <v>400</v>
      </c>
      <c r="H239" s="298">
        <v>2018</v>
      </c>
      <c r="I239" s="299">
        <v>2018</v>
      </c>
      <c r="J239" s="302">
        <f t="shared" si="48"/>
        <v>2300</v>
      </c>
      <c r="K239" s="490">
        <v>0</v>
      </c>
      <c r="L239" s="480">
        <v>0</v>
      </c>
      <c r="M239" s="54">
        <f t="shared" si="49"/>
        <v>0</v>
      </c>
      <c r="N239" s="436">
        <v>0</v>
      </c>
      <c r="O239" s="342">
        <v>0</v>
      </c>
      <c r="P239" s="437">
        <v>0</v>
      </c>
      <c r="Q239" s="439">
        <v>0</v>
      </c>
      <c r="R239" s="438">
        <v>2300</v>
      </c>
      <c r="S239" s="437">
        <v>0</v>
      </c>
      <c r="T239" s="439">
        <v>0</v>
      </c>
      <c r="U239" s="438">
        <v>0</v>
      </c>
      <c r="V239" s="437">
        <v>0</v>
      </c>
      <c r="W239" s="439">
        <v>0</v>
      </c>
      <c r="X239" s="438">
        <v>0</v>
      </c>
      <c r="Y239" s="437">
        <v>0</v>
      </c>
      <c r="Z239" s="439">
        <v>0</v>
      </c>
      <c r="AA239" s="302">
        <v>0</v>
      </c>
      <c r="AB239" s="317"/>
      <c r="AC239" s="317"/>
      <c r="AD239" s="317"/>
      <c r="AE239" s="317"/>
      <c r="AF239" s="455"/>
      <c r="AG239"/>
      <c r="AH239"/>
      <c r="AI239"/>
      <c r="AJ239" s="291"/>
      <c r="AK239" s="291"/>
      <c r="AL239" s="291"/>
      <c r="AM239" s="291"/>
      <c r="AN239" s="291"/>
      <c r="AO239" s="291"/>
      <c r="AP239" s="291"/>
      <c r="AQ239" s="291"/>
      <c r="AR239" s="291"/>
      <c r="AS239" s="291"/>
      <c r="AT239" s="291"/>
      <c r="AU239" s="291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8"/>
      <c r="BL239" s="58"/>
      <c r="BM239" s="58"/>
      <c r="BN239" s="58"/>
      <c r="BO239" s="58"/>
      <c r="BP239" s="58"/>
      <c r="BQ239" s="58"/>
      <c r="BR239" s="58"/>
      <c r="BS239" s="58"/>
      <c r="BT239" s="58"/>
      <c r="BU239" s="58"/>
      <c r="BV239" s="58"/>
      <c r="BW239" s="58"/>
      <c r="BX239" s="58"/>
      <c r="BY239" s="58"/>
      <c r="BZ239" s="58"/>
      <c r="CA239" s="58"/>
      <c r="CB239" s="58"/>
      <c r="CC239" s="58"/>
      <c r="CD239" s="58"/>
      <c r="CE239" s="58"/>
      <c r="CF239" s="58"/>
      <c r="CG239" s="58"/>
      <c r="CH239" s="58"/>
      <c r="CI239" s="58"/>
      <c r="CJ239" s="58"/>
      <c r="CK239" s="58"/>
      <c r="CL239" s="58"/>
      <c r="CM239" s="58"/>
      <c r="CN239" s="58"/>
      <c r="CO239" s="58"/>
      <c r="CP239" s="58"/>
      <c r="CQ239" s="58"/>
      <c r="CR239" s="58"/>
      <c r="CS239" s="58"/>
      <c r="CT239" s="58"/>
      <c r="CU239" s="58"/>
      <c r="CV239" s="58"/>
      <c r="CW239" s="58"/>
      <c r="CX239" s="58"/>
      <c r="CY239" s="58"/>
      <c r="CZ239" s="58"/>
      <c r="DA239" s="58"/>
      <c r="DB239" s="58"/>
      <c r="DC239" s="58"/>
      <c r="DD239" s="58"/>
      <c r="DE239" s="58"/>
      <c r="DF239" s="58"/>
      <c r="DG239" s="58"/>
      <c r="DH239" s="58"/>
      <c r="DI239" s="58"/>
      <c r="DJ239" s="58"/>
      <c r="DK239" s="58"/>
      <c r="DL239" s="58"/>
      <c r="DM239" s="58"/>
      <c r="DN239" s="58"/>
      <c r="DO239" s="58"/>
      <c r="DP239" s="58"/>
      <c r="DQ239" s="58"/>
    </row>
    <row r="240" spans="1:121" s="52" customFormat="1" ht="31.5" customHeight="1" x14ac:dyDescent="0.25">
      <c r="A240" s="56">
        <v>230</v>
      </c>
      <c r="B240" s="79">
        <v>3631</v>
      </c>
      <c r="C240" s="55">
        <v>6121</v>
      </c>
      <c r="D240" s="1132"/>
      <c r="E240" s="1076" t="s">
        <v>502</v>
      </c>
      <c r="F240" s="195" t="s">
        <v>69</v>
      </c>
      <c r="G240" s="117">
        <v>400</v>
      </c>
      <c r="H240" s="117">
        <v>2018</v>
      </c>
      <c r="I240" s="444">
        <v>2018</v>
      </c>
      <c r="J240" s="456">
        <f t="shared" si="48"/>
        <v>2180</v>
      </c>
      <c r="K240" s="457">
        <v>0</v>
      </c>
      <c r="L240" s="464">
        <v>0</v>
      </c>
      <c r="M240" s="310">
        <f t="shared" si="49"/>
        <v>0</v>
      </c>
      <c r="N240" s="459">
        <v>0</v>
      </c>
      <c r="O240" s="47">
        <v>0</v>
      </c>
      <c r="P240" s="460">
        <v>0</v>
      </c>
      <c r="Q240" s="485">
        <v>0</v>
      </c>
      <c r="R240" s="462">
        <v>2180</v>
      </c>
      <c r="S240" s="460">
        <v>0</v>
      </c>
      <c r="T240" s="461">
        <v>0</v>
      </c>
      <c r="U240" s="462">
        <v>0</v>
      </c>
      <c r="V240" s="460">
        <v>0</v>
      </c>
      <c r="W240" s="461">
        <v>0</v>
      </c>
      <c r="X240" s="462">
        <v>0</v>
      </c>
      <c r="Y240" s="460">
        <v>0</v>
      </c>
      <c r="Z240" s="461">
        <v>0</v>
      </c>
      <c r="AA240" s="463">
        <v>0</v>
      </c>
      <c r="AB240"/>
      <c r="AC240"/>
      <c r="AD240"/>
      <c r="AE240"/>
      <c r="AF240"/>
      <c r="AG240"/>
      <c r="AH240"/>
      <c r="AI240"/>
      <c r="AJ240" s="291"/>
      <c r="AK240" s="291"/>
      <c r="AL240" s="291"/>
      <c r="AM240" s="291"/>
      <c r="AN240" s="291"/>
      <c r="AO240" s="291"/>
      <c r="AP240" s="291"/>
      <c r="AQ240" s="291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L240" s="58"/>
      <c r="BM240" s="58"/>
      <c r="BN240" s="58"/>
      <c r="BO240" s="58"/>
      <c r="BP240" s="58"/>
      <c r="BQ240" s="58"/>
      <c r="BR240" s="58"/>
      <c r="BS240" s="58"/>
      <c r="BT240" s="58"/>
      <c r="BU240" s="58"/>
      <c r="BV240" s="58"/>
      <c r="BW240" s="58"/>
      <c r="BX240" s="58"/>
      <c r="BY240" s="58"/>
      <c r="BZ240" s="58"/>
      <c r="CA240" s="58"/>
      <c r="CB240" s="58"/>
      <c r="CC240" s="58"/>
      <c r="CD240" s="58"/>
      <c r="CE240" s="58"/>
      <c r="CF240" s="58"/>
      <c r="CG240" s="58"/>
      <c r="CH240" s="58"/>
      <c r="CI240" s="58"/>
      <c r="CJ240" s="58"/>
      <c r="CK240" s="58"/>
      <c r="CL240" s="58"/>
      <c r="CM240" s="58"/>
      <c r="CN240" s="58"/>
      <c r="CO240" s="58"/>
      <c r="CP240" s="58"/>
      <c r="CQ240" s="58"/>
      <c r="CR240" s="58"/>
      <c r="CS240" s="58"/>
      <c r="CT240" s="58"/>
      <c r="CU240" s="58"/>
      <c r="CV240" s="58"/>
      <c r="CW240" s="58"/>
      <c r="CX240" s="58"/>
      <c r="CY240" s="58"/>
      <c r="CZ240" s="58"/>
      <c r="DA240" s="58"/>
      <c r="DB240" s="58"/>
      <c r="DC240" s="58"/>
      <c r="DD240" s="58"/>
      <c r="DE240" s="58"/>
      <c r="DF240" s="58"/>
      <c r="DG240" s="58"/>
      <c r="DH240" s="58"/>
      <c r="DI240" s="58"/>
      <c r="DJ240" s="58"/>
      <c r="DK240" s="58"/>
      <c r="DL240" s="58"/>
      <c r="DM240" s="58"/>
      <c r="DN240" s="58"/>
      <c r="DO240" s="58"/>
      <c r="DP240" s="58"/>
      <c r="DQ240" s="58"/>
    </row>
    <row r="241" spans="1:121" s="52" customFormat="1" ht="31.5" customHeight="1" x14ac:dyDescent="0.25">
      <c r="A241" s="52">
        <v>230</v>
      </c>
      <c r="B241" s="65">
        <v>3631</v>
      </c>
      <c r="C241" s="44">
        <v>6121</v>
      </c>
      <c r="D241" s="1127"/>
      <c r="E241" s="1077" t="s">
        <v>503</v>
      </c>
      <c r="F241" s="195" t="s">
        <v>69</v>
      </c>
      <c r="G241" s="117">
        <v>400</v>
      </c>
      <c r="H241" s="117">
        <v>2018</v>
      </c>
      <c r="I241" s="444">
        <v>2018</v>
      </c>
      <c r="J241" s="456">
        <f t="shared" si="48"/>
        <v>4720</v>
      </c>
      <c r="K241" s="457">
        <v>0</v>
      </c>
      <c r="L241" s="458">
        <v>0</v>
      </c>
      <c r="M241" s="310">
        <f t="shared" si="49"/>
        <v>0</v>
      </c>
      <c r="N241" s="459">
        <v>0</v>
      </c>
      <c r="O241" s="47">
        <v>0</v>
      </c>
      <c r="P241" s="460">
        <v>0</v>
      </c>
      <c r="Q241" s="485">
        <v>0</v>
      </c>
      <c r="R241" s="462">
        <v>4720</v>
      </c>
      <c r="S241" s="460">
        <v>0</v>
      </c>
      <c r="T241" s="461">
        <v>0</v>
      </c>
      <c r="U241" s="462">
        <v>0</v>
      </c>
      <c r="V241" s="460">
        <v>0</v>
      </c>
      <c r="W241" s="461">
        <v>0</v>
      </c>
      <c r="X241" s="462">
        <v>0</v>
      </c>
      <c r="Y241" s="460">
        <v>0</v>
      </c>
      <c r="Z241" s="461">
        <v>0</v>
      </c>
      <c r="AA241" s="463">
        <v>0</v>
      </c>
      <c r="AB241"/>
      <c r="AC241"/>
      <c r="AD241"/>
      <c r="AE241"/>
      <c r="AF241"/>
      <c r="AG241"/>
      <c r="AH241"/>
      <c r="AI241"/>
      <c r="AJ241" s="291"/>
      <c r="AK241" s="291"/>
      <c r="AL241" s="291"/>
      <c r="AM241" s="291"/>
      <c r="AN241" s="291"/>
      <c r="AO241" s="291"/>
      <c r="AP241" s="291"/>
      <c r="AQ241" s="291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8"/>
      <c r="BL241" s="58"/>
      <c r="BM241" s="58"/>
      <c r="BN241" s="58"/>
      <c r="BO241" s="58"/>
      <c r="BP241" s="58"/>
      <c r="BQ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58"/>
      <c r="CC241" s="58"/>
      <c r="CD241" s="58"/>
      <c r="CE241" s="58"/>
      <c r="CF241" s="58"/>
      <c r="CG241" s="58"/>
      <c r="CH241" s="58"/>
      <c r="CI241" s="58"/>
      <c r="CJ241" s="58"/>
      <c r="CK241" s="58"/>
      <c r="CL241" s="58"/>
      <c r="CM241" s="58"/>
      <c r="CN241" s="58"/>
      <c r="CO241" s="58"/>
      <c r="CP241" s="58"/>
      <c r="CQ241" s="58"/>
      <c r="CR241" s="58"/>
      <c r="CS241" s="58"/>
      <c r="CT241" s="58"/>
      <c r="CU241" s="58"/>
      <c r="CV241" s="58"/>
      <c r="CW241" s="58"/>
      <c r="CX241" s="58"/>
      <c r="CY241" s="58"/>
      <c r="CZ241" s="58"/>
      <c r="DA241" s="58"/>
      <c r="DB241" s="58"/>
      <c r="DC241" s="58"/>
      <c r="DD241" s="58"/>
      <c r="DE241" s="58"/>
      <c r="DF241" s="58"/>
      <c r="DG241" s="58"/>
      <c r="DH241" s="58"/>
      <c r="DI241" s="58"/>
      <c r="DJ241" s="58"/>
      <c r="DK241" s="58"/>
      <c r="DL241" s="58"/>
      <c r="DM241" s="58"/>
      <c r="DN241" s="58"/>
      <c r="DO241" s="58"/>
      <c r="DP241" s="58"/>
      <c r="DQ241" s="58"/>
    </row>
    <row r="242" spans="1:121" s="52" customFormat="1" ht="30.75" customHeight="1" x14ac:dyDescent="0.25">
      <c r="A242" s="52">
        <v>230</v>
      </c>
      <c r="B242" s="65">
        <v>3631</v>
      </c>
      <c r="C242" s="44">
        <v>6121</v>
      </c>
      <c r="D242" s="1127"/>
      <c r="E242" s="1077" t="s">
        <v>504</v>
      </c>
      <c r="F242" s="195" t="s">
        <v>59</v>
      </c>
      <c r="G242" s="117">
        <v>400</v>
      </c>
      <c r="H242" s="117">
        <v>2018</v>
      </c>
      <c r="I242" s="444">
        <v>2018</v>
      </c>
      <c r="J242" s="456">
        <f t="shared" si="48"/>
        <v>6900</v>
      </c>
      <c r="K242" s="457">
        <v>0</v>
      </c>
      <c r="L242" s="458">
        <v>0</v>
      </c>
      <c r="M242" s="310">
        <f t="shared" si="49"/>
        <v>0</v>
      </c>
      <c r="N242" s="459">
        <v>0</v>
      </c>
      <c r="O242" s="47">
        <v>0</v>
      </c>
      <c r="P242" s="460">
        <v>0</v>
      </c>
      <c r="Q242" s="485">
        <v>0</v>
      </c>
      <c r="R242" s="462">
        <v>6900</v>
      </c>
      <c r="S242" s="460">
        <v>0</v>
      </c>
      <c r="T242" s="461">
        <v>0</v>
      </c>
      <c r="U242" s="462">
        <v>0</v>
      </c>
      <c r="V242" s="460">
        <v>0</v>
      </c>
      <c r="W242" s="461">
        <v>0</v>
      </c>
      <c r="X242" s="462">
        <v>0</v>
      </c>
      <c r="Y242" s="460">
        <v>0</v>
      </c>
      <c r="Z242" s="461">
        <v>0</v>
      </c>
      <c r="AA242" s="463">
        <v>0</v>
      </c>
      <c r="AB242"/>
      <c r="AC242"/>
      <c r="AD242"/>
      <c r="AE242"/>
      <c r="AF242"/>
      <c r="AG242"/>
      <c r="AH242"/>
      <c r="AI242"/>
      <c r="AJ242" s="291"/>
      <c r="AK242" s="291"/>
      <c r="AL242" s="291"/>
      <c r="AM242" s="291"/>
      <c r="AN242" s="291"/>
      <c r="AO242" s="291"/>
      <c r="AP242" s="291"/>
      <c r="AQ242" s="291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  <c r="BO242" s="58"/>
      <c r="BP242" s="58"/>
      <c r="BQ242" s="58"/>
      <c r="BR242" s="58"/>
      <c r="BS242" s="58"/>
      <c r="BT242" s="58"/>
      <c r="BU242" s="58"/>
      <c r="BV242" s="58"/>
      <c r="BW242" s="58"/>
      <c r="BX242" s="58"/>
      <c r="BY242" s="58"/>
      <c r="BZ242" s="58"/>
      <c r="CA242" s="58"/>
      <c r="CB242" s="58"/>
      <c r="CC242" s="58"/>
      <c r="CD242" s="58"/>
      <c r="CE242" s="58"/>
      <c r="CF242" s="58"/>
      <c r="CG242" s="58"/>
      <c r="CH242" s="58"/>
      <c r="CI242" s="58"/>
      <c r="CJ242" s="58"/>
      <c r="CK242" s="58"/>
      <c r="CL242" s="58"/>
      <c r="CM242" s="58"/>
      <c r="CN242" s="58"/>
      <c r="CO242" s="58"/>
      <c r="CP242" s="58"/>
      <c r="CQ242" s="58"/>
      <c r="CR242" s="58"/>
      <c r="CS242" s="58"/>
      <c r="CT242" s="58"/>
      <c r="CU242" s="58"/>
      <c r="CV242" s="58"/>
      <c r="CW242" s="58"/>
      <c r="CX242" s="58"/>
      <c r="CY242" s="58"/>
      <c r="CZ242" s="58"/>
      <c r="DA242" s="58"/>
      <c r="DB242" s="58"/>
      <c r="DC242" s="58"/>
      <c r="DD242" s="58"/>
      <c r="DE242" s="58"/>
      <c r="DF242" s="58"/>
      <c r="DG242" s="58"/>
      <c r="DH242" s="58"/>
      <c r="DI242" s="58"/>
      <c r="DJ242" s="58"/>
      <c r="DK242" s="58"/>
      <c r="DL242" s="58"/>
      <c r="DM242" s="58"/>
      <c r="DN242" s="58"/>
      <c r="DO242" s="58"/>
      <c r="DP242" s="58"/>
      <c r="DQ242" s="58"/>
    </row>
    <row r="243" spans="1:121" s="52" customFormat="1" ht="31.5" customHeight="1" x14ac:dyDescent="0.25">
      <c r="A243" s="52">
        <v>230</v>
      </c>
      <c r="B243" s="65">
        <v>3631</v>
      </c>
      <c r="C243" s="44">
        <v>6121</v>
      </c>
      <c r="D243" s="1127"/>
      <c r="E243" s="1077" t="s">
        <v>505</v>
      </c>
      <c r="F243" s="195" t="s">
        <v>59</v>
      </c>
      <c r="G243" s="117">
        <v>400</v>
      </c>
      <c r="H243" s="117">
        <v>2018</v>
      </c>
      <c r="I243" s="444">
        <v>2018</v>
      </c>
      <c r="J243" s="456">
        <f t="shared" si="48"/>
        <v>4000</v>
      </c>
      <c r="K243" s="457">
        <v>0</v>
      </c>
      <c r="L243" s="458">
        <v>0</v>
      </c>
      <c r="M243" s="310">
        <f t="shared" si="49"/>
        <v>0</v>
      </c>
      <c r="N243" s="459">
        <v>0</v>
      </c>
      <c r="O243" s="47">
        <v>0</v>
      </c>
      <c r="P243" s="460">
        <v>0</v>
      </c>
      <c r="Q243" s="485">
        <v>0</v>
      </c>
      <c r="R243" s="462">
        <v>4000</v>
      </c>
      <c r="S243" s="460">
        <v>0</v>
      </c>
      <c r="T243" s="461">
        <v>0</v>
      </c>
      <c r="U243" s="462">
        <v>0</v>
      </c>
      <c r="V243" s="460">
        <v>0</v>
      </c>
      <c r="W243" s="461">
        <v>0</v>
      </c>
      <c r="X243" s="462">
        <v>0</v>
      </c>
      <c r="Y243" s="460">
        <v>0</v>
      </c>
      <c r="Z243" s="461">
        <v>0</v>
      </c>
      <c r="AA243" s="463">
        <v>0</v>
      </c>
      <c r="AB243"/>
      <c r="AC243"/>
      <c r="AD243"/>
      <c r="AE243"/>
      <c r="AF243"/>
      <c r="AG243"/>
      <c r="AH243"/>
      <c r="AI243"/>
      <c r="AJ243" s="291"/>
      <c r="AK243" s="291"/>
      <c r="AL243" s="291"/>
      <c r="AM243" s="291"/>
      <c r="AN243" s="291"/>
      <c r="AO243" s="291"/>
      <c r="AP243" s="291"/>
      <c r="AQ243" s="291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8"/>
      <c r="BL243" s="58"/>
      <c r="BM243" s="58"/>
      <c r="BN243" s="58"/>
      <c r="BO243" s="58"/>
      <c r="BP243" s="58"/>
      <c r="BQ243" s="58"/>
      <c r="BR243" s="58"/>
      <c r="BS243" s="58"/>
      <c r="BT243" s="58"/>
      <c r="BU243" s="58"/>
      <c r="BV243" s="58"/>
      <c r="BW243" s="58"/>
      <c r="BX243" s="58"/>
      <c r="BY243" s="58"/>
      <c r="BZ243" s="58"/>
      <c r="CA243" s="58"/>
      <c r="CB243" s="58"/>
      <c r="CC243" s="58"/>
      <c r="CD243" s="58"/>
      <c r="CE243" s="58"/>
      <c r="CF243" s="58"/>
      <c r="CG243" s="58"/>
      <c r="CH243" s="58"/>
      <c r="CI243" s="58"/>
      <c r="CJ243" s="58"/>
      <c r="CK243" s="58"/>
      <c r="CL243" s="58"/>
      <c r="CM243" s="58"/>
      <c r="CN243" s="58"/>
      <c r="CO243" s="58"/>
      <c r="CP243" s="58"/>
      <c r="CQ243" s="58"/>
      <c r="CR243" s="58"/>
      <c r="CS243" s="58"/>
      <c r="CT243" s="58"/>
      <c r="CU243" s="58"/>
      <c r="CV243" s="58"/>
      <c r="CW243" s="58"/>
      <c r="CX243" s="58"/>
      <c r="CY243" s="58"/>
      <c r="CZ243" s="58"/>
      <c r="DA243" s="58"/>
      <c r="DB243" s="58"/>
      <c r="DC243" s="58"/>
      <c r="DD243" s="58"/>
      <c r="DE243" s="58"/>
      <c r="DF243" s="58"/>
      <c r="DG243" s="58"/>
      <c r="DH243" s="58"/>
      <c r="DI243" s="58"/>
      <c r="DJ243" s="58"/>
      <c r="DK243" s="58"/>
      <c r="DL243" s="58"/>
      <c r="DM243" s="58"/>
      <c r="DN243" s="58"/>
      <c r="DO243" s="58"/>
      <c r="DP243" s="58"/>
      <c r="DQ243" s="58"/>
    </row>
    <row r="244" spans="1:121" s="52" customFormat="1" ht="30" customHeight="1" x14ac:dyDescent="0.25">
      <c r="A244" s="52">
        <v>230</v>
      </c>
      <c r="B244" s="65">
        <v>3631</v>
      </c>
      <c r="C244" s="44">
        <v>6121</v>
      </c>
      <c r="D244" s="1127"/>
      <c r="E244" s="1077" t="s">
        <v>506</v>
      </c>
      <c r="F244" s="195" t="s">
        <v>59</v>
      </c>
      <c r="G244" s="117">
        <v>400</v>
      </c>
      <c r="H244" s="117">
        <v>2018</v>
      </c>
      <c r="I244" s="444">
        <v>2018</v>
      </c>
      <c r="J244" s="456">
        <f t="shared" si="48"/>
        <v>200</v>
      </c>
      <c r="K244" s="457">
        <v>0</v>
      </c>
      <c r="L244" s="458">
        <v>0</v>
      </c>
      <c r="M244" s="310">
        <f t="shared" si="49"/>
        <v>0</v>
      </c>
      <c r="N244" s="459">
        <v>0</v>
      </c>
      <c r="O244" s="47">
        <v>0</v>
      </c>
      <c r="P244" s="460">
        <v>0</v>
      </c>
      <c r="Q244" s="485">
        <v>0</v>
      </c>
      <c r="R244" s="462">
        <v>200</v>
      </c>
      <c r="S244" s="460">
        <v>0</v>
      </c>
      <c r="T244" s="461">
        <v>0</v>
      </c>
      <c r="U244" s="462">
        <v>0</v>
      </c>
      <c r="V244" s="460">
        <v>0</v>
      </c>
      <c r="W244" s="461">
        <v>0</v>
      </c>
      <c r="X244" s="462">
        <v>0</v>
      </c>
      <c r="Y244" s="460">
        <v>0</v>
      </c>
      <c r="Z244" s="461">
        <v>0</v>
      </c>
      <c r="AA244" s="463">
        <v>0</v>
      </c>
      <c r="AB244" s="317"/>
      <c r="AC244" s="317"/>
      <c r="AD244" s="317"/>
      <c r="AE244" s="317"/>
      <c r="AF244" s="455"/>
      <c r="AG244"/>
      <c r="AH244"/>
      <c r="AI244"/>
      <c r="AJ244" s="291"/>
      <c r="AK244" s="291"/>
      <c r="AL244" s="291"/>
      <c r="AM244" s="291"/>
      <c r="AN244" s="291"/>
      <c r="AO244" s="291"/>
      <c r="AP244" s="291"/>
      <c r="AQ244" s="291"/>
      <c r="AR244" s="291"/>
      <c r="AS244" s="291"/>
      <c r="AT244" s="291"/>
      <c r="AU244" s="291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8"/>
      <c r="BL244" s="58"/>
      <c r="BM244" s="58"/>
      <c r="BN244" s="58"/>
      <c r="BO244" s="58"/>
      <c r="BP244" s="58"/>
      <c r="BQ244" s="58"/>
      <c r="BR244" s="58"/>
      <c r="BS244" s="58"/>
      <c r="BT244" s="58"/>
      <c r="BU244" s="58"/>
      <c r="BV244" s="58"/>
      <c r="BW244" s="58"/>
      <c r="BX244" s="58"/>
      <c r="BY244" s="58"/>
      <c r="BZ244" s="58"/>
      <c r="CA244" s="58"/>
      <c r="CB244" s="58"/>
      <c r="CC244" s="58"/>
      <c r="CD244" s="58"/>
      <c r="CE244" s="58"/>
      <c r="CF244" s="58"/>
      <c r="CG244" s="58"/>
      <c r="CH244" s="58"/>
      <c r="CI244" s="58"/>
      <c r="CJ244" s="58"/>
      <c r="CK244" s="58"/>
      <c r="CL244" s="58"/>
      <c r="CM244" s="58"/>
      <c r="CN244" s="58"/>
      <c r="CO244" s="58"/>
      <c r="CP244" s="58"/>
      <c r="CQ244" s="58"/>
      <c r="CR244" s="58"/>
      <c r="CS244" s="58"/>
      <c r="CT244" s="58"/>
      <c r="CU244" s="58"/>
      <c r="CV244" s="58"/>
      <c r="CW244" s="58"/>
      <c r="CX244" s="58"/>
      <c r="CY244" s="58"/>
      <c r="CZ244" s="58"/>
      <c r="DA244" s="58"/>
      <c r="DB244" s="58"/>
      <c r="DC244" s="58"/>
      <c r="DD244" s="58"/>
      <c r="DE244" s="58"/>
      <c r="DF244" s="58"/>
      <c r="DG244" s="58"/>
      <c r="DH244" s="58"/>
      <c r="DI244" s="58"/>
      <c r="DJ244" s="58"/>
      <c r="DK244" s="58"/>
      <c r="DL244" s="58"/>
      <c r="DM244" s="58"/>
      <c r="DN244" s="58"/>
      <c r="DO244" s="58"/>
      <c r="DP244" s="58"/>
      <c r="DQ244" s="58"/>
    </row>
    <row r="245" spans="1:121" s="52" customFormat="1" ht="27.75" customHeight="1" x14ac:dyDescent="0.25">
      <c r="A245" s="52">
        <v>230</v>
      </c>
      <c r="B245" s="65">
        <v>3631</v>
      </c>
      <c r="C245" s="44">
        <v>6121</v>
      </c>
      <c r="D245" s="1127"/>
      <c r="E245" s="1078" t="s">
        <v>507</v>
      </c>
      <c r="F245" s="195" t="s">
        <v>59</v>
      </c>
      <c r="G245" s="117">
        <v>400</v>
      </c>
      <c r="H245" s="117">
        <v>2018</v>
      </c>
      <c r="I245" s="444">
        <v>2018</v>
      </c>
      <c r="J245" s="456">
        <f t="shared" si="48"/>
        <v>550</v>
      </c>
      <c r="K245" s="457">
        <v>0</v>
      </c>
      <c r="L245" s="458">
        <v>0</v>
      </c>
      <c r="M245" s="310">
        <f t="shared" si="49"/>
        <v>0</v>
      </c>
      <c r="N245" s="459">
        <v>0</v>
      </c>
      <c r="O245" s="47">
        <v>0</v>
      </c>
      <c r="P245" s="460">
        <v>0</v>
      </c>
      <c r="Q245" s="485">
        <v>0</v>
      </c>
      <c r="R245" s="462">
        <v>550</v>
      </c>
      <c r="S245" s="460">
        <v>0</v>
      </c>
      <c r="T245" s="461">
        <v>0</v>
      </c>
      <c r="U245" s="462">
        <v>0</v>
      </c>
      <c r="V245" s="460">
        <v>0</v>
      </c>
      <c r="W245" s="461">
        <v>0</v>
      </c>
      <c r="X245" s="462">
        <v>0</v>
      </c>
      <c r="Y245" s="460">
        <v>0</v>
      </c>
      <c r="Z245" s="461">
        <v>0</v>
      </c>
      <c r="AA245" s="463">
        <v>0</v>
      </c>
      <c r="AB245" s="317"/>
      <c r="AC245" s="317"/>
      <c r="AD245" s="317"/>
      <c r="AE245" s="317"/>
      <c r="AF245" s="455"/>
      <c r="AG245"/>
      <c r="AH245"/>
      <c r="AI245"/>
      <c r="AJ245" s="291"/>
      <c r="AK245" s="291"/>
      <c r="AL245" s="291"/>
      <c r="AM245" s="291"/>
      <c r="AN245" s="291"/>
      <c r="AO245" s="291"/>
      <c r="AP245" s="291"/>
      <c r="AQ245" s="291"/>
      <c r="AR245" s="291"/>
      <c r="AS245" s="291"/>
      <c r="AT245" s="291"/>
      <c r="AU245" s="291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L245" s="58"/>
      <c r="BM245" s="58"/>
      <c r="BN245" s="58"/>
      <c r="BO245" s="58"/>
      <c r="BP245" s="58"/>
      <c r="BQ245" s="58"/>
      <c r="BR245" s="58"/>
      <c r="BS245" s="58"/>
      <c r="BT245" s="58"/>
      <c r="BU245" s="58"/>
      <c r="BV245" s="58"/>
      <c r="BW245" s="58"/>
      <c r="BX245" s="58"/>
      <c r="BY245" s="58"/>
      <c r="BZ245" s="58"/>
      <c r="CA245" s="58"/>
      <c r="CB245" s="58"/>
      <c r="CC245" s="58"/>
      <c r="CD245" s="58"/>
      <c r="CE245" s="58"/>
      <c r="CF245" s="58"/>
      <c r="CG245" s="58"/>
      <c r="CH245" s="58"/>
      <c r="CI245" s="58"/>
      <c r="CJ245" s="58"/>
      <c r="CK245" s="58"/>
      <c r="CL245" s="58"/>
      <c r="CM245" s="58"/>
      <c r="CN245" s="58"/>
      <c r="CO245" s="58"/>
      <c r="CP245" s="58"/>
      <c r="CQ245" s="58"/>
      <c r="CR245" s="58"/>
      <c r="CS245" s="58"/>
      <c r="CT245" s="58"/>
      <c r="CU245" s="58"/>
      <c r="CV245" s="58"/>
      <c r="CW245" s="58"/>
      <c r="CX245" s="58"/>
      <c r="CY245" s="58"/>
      <c r="CZ245" s="58"/>
      <c r="DA245" s="58"/>
      <c r="DB245" s="58"/>
      <c r="DC245" s="58"/>
      <c r="DD245" s="58"/>
      <c r="DE245" s="58"/>
      <c r="DF245" s="58"/>
      <c r="DG245" s="58"/>
      <c r="DH245" s="58"/>
      <c r="DI245" s="58"/>
      <c r="DJ245" s="58"/>
      <c r="DK245" s="58"/>
      <c r="DL245" s="58"/>
      <c r="DM245" s="58"/>
      <c r="DN245" s="58"/>
      <c r="DO245" s="58"/>
      <c r="DP245" s="58"/>
      <c r="DQ245" s="58"/>
    </row>
    <row r="246" spans="1:121" s="52" customFormat="1" ht="31.5" customHeight="1" x14ac:dyDescent="0.25">
      <c r="A246" s="52">
        <v>230</v>
      </c>
      <c r="B246" s="65">
        <v>3639</v>
      </c>
      <c r="C246" s="44">
        <v>6121</v>
      </c>
      <c r="D246" s="1127">
        <v>8006</v>
      </c>
      <c r="E246" s="446" t="s">
        <v>138</v>
      </c>
      <c r="F246" s="195"/>
      <c r="G246" s="117">
        <v>400</v>
      </c>
      <c r="H246" s="117">
        <v>2010</v>
      </c>
      <c r="I246" s="444">
        <v>2021</v>
      </c>
      <c r="J246" s="456">
        <f>K246+L246+M246+SUM(R246:AA246)</f>
        <v>20271</v>
      </c>
      <c r="K246" s="457">
        <v>0</v>
      </c>
      <c r="L246" s="458">
        <v>271</v>
      </c>
      <c r="M246" s="310">
        <f>N246+O246+P246+Q246</f>
        <v>3041</v>
      </c>
      <c r="N246" s="459">
        <v>1041</v>
      </c>
      <c r="O246" s="47">
        <v>2000</v>
      </c>
      <c r="P246" s="460">
        <v>0</v>
      </c>
      <c r="Q246" s="485">
        <v>0</v>
      </c>
      <c r="R246" s="462">
        <v>6959</v>
      </c>
      <c r="S246" s="460">
        <v>0</v>
      </c>
      <c r="T246" s="461">
        <v>0</v>
      </c>
      <c r="U246" s="462">
        <v>5000</v>
      </c>
      <c r="V246" s="460">
        <v>0</v>
      </c>
      <c r="W246" s="461">
        <v>0</v>
      </c>
      <c r="X246" s="462">
        <v>5000</v>
      </c>
      <c r="Y246" s="460">
        <v>0</v>
      </c>
      <c r="Z246" s="461">
        <v>0</v>
      </c>
      <c r="AA246" s="463">
        <v>0</v>
      </c>
      <c r="AB246" s="317"/>
      <c r="AC246" s="317"/>
      <c r="AD246" s="317"/>
      <c r="AE246" s="317"/>
      <c r="AF246" s="455"/>
      <c r="AG246"/>
      <c r="AH246"/>
      <c r="AI246"/>
      <c r="AJ246" s="291"/>
      <c r="AK246" s="291"/>
      <c r="AL246" s="291"/>
      <c r="AM246" s="291"/>
      <c r="AN246" s="291"/>
      <c r="AO246" s="291"/>
      <c r="AP246" s="291"/>
      <c r="AQ246" s="291"/>
      <c r="AR246" s="291"/>
      <c r="AS246" s="291"/>
      <c r="AT246" s="291"/>
      <c r="AU246" s="291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  <c r="BO246" s="58"/>
      <c r="BP246" s="58"/>
      <c r="BQ246" s="58"/>
      <c r="BR246" s="58"/>
      <c r="BS246" s="58"/>
      <c r="BT246" s="58"/>
      <c r="BU246" s="58"/>
      <c r="BV246" s="58"/>
      <c r="BW246" s="58"/>
      <c r="BX246" s="58"/>
      <c r="BY246" s="58"/>
      <c r="BZ246" s="58"/>
      <c r="CA246" s="58"/>
      <c r="CB246" s="58"/>
      <c r="CC246" s="58"/>
      <c r="CD246" s="58"/>
      <c r="CE246" s="58"/>
      <c r="CF246" s="58"/>
      <c r="CG246" s="58"/>
      <c r="CH246" s="58"/>
      <c r="CI246" s="58"/>
      <c r="CJ246" s="58"/>
      <c r="CK246" s="58"/>
      <c r="CL246" s="58"/>
      <c r="CM246" s="58"/>
      <c r="CN246" s="58"/>
      <c r="CO246" s="58"/>
      <c r="CP246" s="58"/>
      <c r="CQ246" s="58"/>
      <c r="CR246" s="58"/>
      <c r="CS246" s="58"/>
      <c r="CT246" s="58"/>
      <c r="CU246" s="58"/>
      <c r="CV246" s="58"/>
      <c r="CW246" s="58"/>
      <c r="CX246" s="58"/>
      <c r="CY246" s="58"/>
      <c r="CZ246" s="58"/>
      <c r="DA246" s="58"/>
      <c r="DB246" s="58"/>
      <c r="DC246" s="58"/>
      <c r="DD246" s="58"/>
      <c r="DE246" s="58"/>
      <c r="DF246" s="58"/>
      <c r="DG246" s="58"/>
      <c r="DH246" s="58"/>
      <c r="DI246" s="58"/>
      <c r="DJ246" s="58"/>
      <c r="DK246" s="58"/>
      <c r="DL246" s="58"/>
      <c r="DM246" s="58"/>
      <c r="DN246" s="58"/>
      <c r="DO246" s="58"/>
      <c r="DP246" s="58"/>
      <c r="DQ246" s="58"/>
    </row>
    <row r="247" spans="1:121" s="52" customFormat="1" ht="31.5" customHeight="1" x14ac:dyDescent="0.25">
      <c r="A247" s="52">
        <v>230</v>
      </c>
      <c r="B247" s="65">
        <v>3639</v>
      </c>
      <c r="C247" s="44">
        <v>6121</v>
      </c>
      <c r="D247" s="1141">
        <v>8114</v>
      </c>
      <c r="E247" s="447" t="s">
        <v>139</v>
      </c>
      <c r="F247" s="195" t="s">
        <v>69</v>
      </c>
      <c r="G247" s="117">
        <v>400</v>
      </c>
      <c r="H247" s="117">
        <v>2009</v>
      </c>
      <c r="I247" s="444">
        <v>2021</v>
      </c>
      <c r="J247" s="456">
        <f t="shared" ref="J247:J254" si="52">K247+L247+M247+SUM(R247:AA247)</f>
        <v>1772208</v>
      </c>
      <c r="K247" s="457">
        <v>16817</v>
      </c>
      <c r="L247" s="464">
        <v>8</v>
      </c>
      <c r="M247" s="310">
        <f>N247+O247+P247+Q247</f>
        <v>58</v>
      </c>
      <c r="N247" s="459">
        <v>58</v>
      </c>
      <c r="O247" s="47">
        <v>0</v>
      </c>
      <c r="P247" s="460">
        <v>0</v>
      </c>
      <c r="Q247" s="1182">
        <v>0</v>
      </c>
      <c r="R247" s="462">
        <v>500</v>
      </c>
      <c r="S247" s="460">
        <v>200000</v>
      </c>
      <c r="T247" s="461">
        <v>0</v>
      </c>
      <c r="U247" s="462">
        <v>4500</v>
      </c>
      <c r="V247" s="460">
        <v>500000</v>
      </c>
      <c r="W247" s="461">
        <v>500</v>
      </c>
      <c r="X247" s="462">
        <v>0</v>
      </c>
      <c r="Y247" s="460">
        <v>500000</v>
      </c>
      <c r="Z247" s="461">
        <v>0</v>
      </c>
      <c r="AA247" s="463">
        <v>549825</v>
      </c>
      <c r="AB247" s="317"/>
      <c r="AC247" s="317"/>
      <c r="AD247" s="317"/>
      <c r="AE247" s="317"/>
      <c r="AF247" s="455"/>
      <c r="AG247"/>
      <c r="AH247"/>
      <c r="AI247"/>
      <c r="AJ247" s="291"/>
      <c r="AK247" s="291"/>
      <c r="AL247" s="291"/>
      <c r="AM247" s="291"/>
      <c r="AN247" s="291"/>
      <c r="AO247" s="291"/>
      <c r="AP247" s="291"/>
      <c r="AQ247" s="291"/>
      <c r="AR247" s="291"/>
      <c r="AS247" s="291"/>
      <c r="AT247" s="291"/>
      <c r="AU247" s="291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  <c r="CD247" s="58"/>
      <c r="CE247" s="58"/>
      <c r="CF247" s="58"/>
      <c r="CG247" s="58"/>
      <c r="CH247" s="58"/>
      <c r="CI247" s="58"/>
      <c r="CJ247" s="58"/>
      <c r="CK247" s="58"/>
      <c r="CL247" s="58"/>
      <c r="CM247" s="58"/>
      <c r="CN247" s="58"/>
      <c r="CO247" s="58"/>
      <c r="CP247" s="58"/>
      <c r="CQ247" s="58"/>
      <c r="CR247" s="58"/>
      <c r="CS247" s="58"/>
      <c r="CT247" s="58"/>
      <c r="CU247" s="58"/>
      <c r="CV247" s="58"/>
      <c r="CW247" s="58"/>
      <c r="CX247" s="58"/>
      <c r="CY247" s="58"/>
      <c r="CZ247" s="58"/>
      <c r="DA247" s="58"/>
      <c r="DB247" s="58"/>
      <c r="DC247" s="58"/>
      <c r="DD247" s="58"/>
      <c r="DE247" s="58"/>
      <c r="DF247" s="58"/>
      <c r="DG247" s="58"/>
      <c r="DH247" s="58"/>
      <c r="DI247" s="58"/>
      <c r="DJ247" s="58"/>
      <c r="DK247" s="58"/>
      <c r="DL247" s="58"/>
      <c r="DM247" s="58"/>
      <c r="DN247" s="58"/>
      <c r="DO247" s="58"/>
      <c r="DP247" s="58"/>
      <c r="DQ247" s="58"/>
    </row>
    <row r="248" spans="1:121" s="52" customFormat="1" ht="30" customHeight="1" x14ac:dyDescent="0.25">
      <c r="A248" s="52">
        <v>230</v>
      </c>
      <c r="B248" s="65">
        <v>3639</v>
      </c>
      <c r="C248" s="44">
        <v>6121</v>
      </c>
      <c r="D248" s="1141">
        <v>8146</v>
      </c>
      <c r="E248" s="447" t="s">
        <v>140</v>
      </c>
      <c r="F248" s="195" t="s">
        <v>68</v>
      </c>
      <c r="G248" s="117">
        <v>400</v>
      </c>
      <c r="H248" s="117">
        <v>2012</v>
      </c>
      <c r="I248" s="444">
        <v>2018</v>
      </c>
      <c r="J248" s="456">
        <f t="shared" si="52"/>
        <v>154101</v>
      </c>
      <c r="K248" s="457">
        <v>1937</v>
      </c>
      <c r="L248" s="464">
        <v>114</v>
      </c>
      <c r="M248" s="310">
        <f>N248+O248+P248+Q248</f>
        <v>0</v>
      </c>
      <c r="N248" s="459">
        <v>0</v>
      </c>
      <c r="O248" s="47">
        <v>0</v>
      </c>
      <c r="P248" s="460">
        <v>0</v>
      </c>
      <c r="Q248" s="1182">
        <v>0</v>
      </c>
      <c r="R248" s="462">
        <v>500</v>
      </c>
      <c r="S248" s="460">
        <v>2000</v>
      </c>
      <c r="T248" s="461">
        <v>0</v>
      </c>
      <c r="U248" s="462">
        <v>20000</v>
      </c>
      <c r="V248" s="460">
        <v>78500</v>
      </c>
      <c r="W248" s="461">
        <v>0</v>
      </c>
      <c r="X248" s="462">
        <v>10000</v>
      </c>
      <c r="Y248" s="460">
        <v>41050</v>
      </c>
      <c r="Z248" s="461">
        <v>0</v>
      </c>
      <c r="AA248" s="463">
        <v>0</v>
      </c>
      <c r="AB248" s="317"/>
      <c r="AC248" s="317"/>
      <c r="AD248" s="317"/>
      <c r="AE248" s="317"/>
      <c r="AF248" s="455"/>
      <c r="AG248"/>
      <c r="AH248"/>
      <c r="AI248"/>
      <c r="AJ248" s="291"/>
      <c r="AK248" s="291"/>
      <c r="AL248" s="291"/>
      <c r="AM248" s="291"/>
      <c r="AN248" s="291"/>
      <c r="AO248" s="291"/>
      <c r="AP248" s="291"/>
      <c r="AQ248" s="291"/>
      <c r="AR248" s="291"/>
      <c r="AS248" s="291"/>
      <c r="AT248" s="291"/>
      <c r="AU248" s="291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L248" s="58"/>
      <c r="BM248" s="58"/>
      <c r="BN248" s="58"/>
      <c r="BO248" s="58"/>
      <c r="BP248" s="58"/>
      <c r="BQ248" s="58"/>
      <c r="BR248" s="58"/>
      <c r="BS248" s="58"/>
      <c r="BT248" s="58"/>
      <c r="BU248" s="58"/>
      <c r="BV248" s="58"/>
      <c r="BW248" s="58"/>
      <c r="BX248" s="58"/>
      <c r="BY248" s="58"/>
      <c r="BZ248" s="58"/>
      <c r="CA248" s="58"/>
      <c r="CB248" s="58"/>
      <c r="CC248" s="58"/>
      <c r="CD248" s="58"/>
      <c r="CE248" s="58"/>
      <c r="CF248" s="58"/>
      <c r="CG248" s="58"/>
      <c r="CH248" s="58"/>
      <c r="CI248" s="58"/>
      <c r="CJ248" s="58"/>
      <c r="CK248" s="58"/>
      <c r="CL248" s="58"/>
      <c r="CM248" s="58"/>
      <c r="CN248" s="58"/>
      <c r="CO248" s="58"/>
      <c r="CP248" s="58"/>
      <c r="CQ248" s="58"/>
      <c r="CR248" s="58"/>
      <c r="CS248" s="58"/>
      <c r="CT248" s="58"/>
      <c r="CU248" s="58"/>
      <c r="CV248" s="58"/>
      <c r="CW248" s="58"/>
      <c r="CX248" s="58"/>
      <c r="CY248" s="58"/>
      <c r="CZ248" s="58"/>
      <c r="DA248" s="58"/>
      <c r="DB248" s="58"/>
      <c r="DC248" s="58"/>
      <c r="DD248" s="58"/>
      <c r="DE248" s="58"/>
      <c r="DF248" s="58"/>
      <c r="DG248" s="58"/>
      <c r="DH248" s="58"/>
      <c r="DI248" s="58"/>
      <c r="DJ248" s="58"/>
      <c r="DK248" s="58"/>
      <c r="DL248" s="58"/>
      <c r="DM248" s="58"/>
      <c r="DN248" s="58"/>
      <c r="DO248" s="58"/>
      <c r="DP248" s="58"/>
      <c r="DQ248" s="58"/>
    </row>
    <row r="250" spans="1:121" s="52" customFormat="1" ht="29.25" customHeight="1" x14ac:dyDescent="0.25">
      <c r="A250" s="52">
        <v>230</v>
      </c>
      <c r="B250" s="65">
        <v>3639</v>
      </c>
      <c r="C250" s="44">
        <v>6121</v>
      </c>
      <c r="D250" s="1141">
        <v>8172</v>
      </c>
      <c r="E250" s="447" t="s">
        <v>141</v>
      </c>
      <c r="F250" s="195" t="s">
        <v>28</v>
      </c>
      <c r="G250" s="117">
        <v>400</v>
      </c>
      <c r="H250" s="117">
        <v>2013</v>
      </c>
      <c r="I250" s="444">
        <v>2018</v>
      </c>
      <c r="J250" s="456">
        <f t="shared" si="52"/>
        <v>21969</v>
      </c>
      <c r="K250" s="457">
        <v>3223</v>
      </c>
      <c r="L250" s="464">
        <v>8746</v>
      </c>
      <c r="M250" s="310">
        <f t="shared" ref="M250:M255" si="53">SUM(N250:Q250)</f>
        <v>8000</v>
      </c>
      <c r="N250" s="459">
        <v>0</v>
      </c>
      <c r="O250" s="47">
        <v>0</v>
      </c>
      <c r="P250" s="460">
        <v>0</v>
      </c>
      <c r="Q250" s="1182">
        <v>8000</v>
      </c>
      <c r="R250" s="462">
        <v>2000</v>
      </c>
      <c r="S250" s="460">
        <v>0</v>
      </c>
      <c r="T250" s="461">
        <v>0</v>
      </c>
      <c r="U250" s="462">
        <v>0</v>
      </c>
      <c r="V250" s="460">
        <v>0</v>
      </c>
      <c r="W250" s="461">
        <v>0</v>
      </c>
      <c r="X250" s="462">
        <v>0</v>
      </c>
      <c r="Y250" s="460">
        <v>0</v>
      </c>
      <c r="Z250" s="461">
        <v>0</v>
      </c>
      <c r="AA250" s="463">
        <v>0</v>
      </c>
      <c r="AB250" s="317"/>
      <c r="AC250" s="317"/>
      <c r="AD250" s="317"/>
      <c r="AE250" s="317"/>
      <c r="AF250" s="455"/>
      <c r="AG250"/>
      <c r="AH250"/>
      <c r="AI250"/>
      <c r="AJ250" s="291"/>
      <c r="AK250" s="291"/>
      <c r="AL250" s="291"/>
      <c r="AM250" s="291"/>
      <c r="AN250" s="291"/>
      <c r="AO250" s="291"/>
      <c r="AP250" s="291"/>
      <c r="AQ250" s="291"/>
      <c r="AR250" s="291"/>
      <c r="AS250" s="291"/>
      <c r="AT250" s="291"/>
      <c r="AU250" s="291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L250" s="58"/>
      <c r="BM250" s="58"/>
      <c r="BN250" s="58"/>
      <c r="BO250" s="58"/>
      <c r="BP250" s="58"/>
      <c r="BQ250" s="58"/>
      <c r="BR250" s="58"/>
      <c r="BS250" s="58"/>
      <c r="BT250" s="58"/>
      <c r="BU250" s="58"/>
      <c r="BV250" s="58"/>
      <c r="BW250" s="58"/>
      <c r="BX250" s="58"/>
      <c r="BY250" s="58"/>
      <c r="BZ250" s="58"/>
      <c r="CA250" s="58"/>
      <c r="CB250" s="58"/>
      <c r="CC250" s="58"/>
      <c r="CD250" s="58"/>
      <c r="CE250" s="58"/>
      <c r="CF250" s="58"/>
      <c r="CG250" s="58"/>
      <c r="CH250" s="58"/>
      <c r="CI250" s="58"/>
      <c r="CJ250" s="58"/>
      <c r="CK250" s="58"/>
      <c r="CL250" s="58"/>
      <c r="CM250" s="58"/>
      <c r="CN250" s="58"/>
      <c r="CO250" s="58"/>
      <c r="CP250" s="58"/>
      <c r="CQ250" s="58"/>
      <c r="CR250" s="58"/>
      <c r="CS250" s="58"/>
      <c r="CT250" s="58"/>
      <c r="CU250" s="58"/>
      <c r="CV250" s="58"/>
      <c r="CW250" s="58"/>
      <c r="CX250" s="58"/>
      <c r="CY250" s="58"/>
      <c r="CZ250" s="58"/>
      <c r="DA250" s="58"/>
      <c r="DB250" s="58"/>
      <c r="DC250" s="58"/>
      <c r="DD250" s="58"/>
      <c r="DE250" s="58"/>
      <c r="DF250" s="58"/>
      <c r="DG250" s="58"/>
      <c r="DH250" s="58"/>
      <c r="DI250" s="58"/>
      <c r="DJ250" s="58"/>
      <c r="DK250" s="58"/>
      <c r="DL250" s="58"/>
      <c r="DM250" s="58"/>
      <c r="DN250" s="58"/>
      <c r="DO250" s="58"/>
      <c r="DP250" s="58"/>
      <c r="DQ250" s="58"/>
    </row>
    <row r="251" spans="1:121" s="52" customFormat="1" ht="40.5" customHeight="1" x14ac:dyDescent="0.25">
      <c r="A251" s="52">
        <v>230</v>
      </c>
      <c r="B251" s="65">
        <v>3639</v>
      </c>
      <c r="C251" s="44">
        <v>6121</v>
      </c>
      <c r="D251" s="1141">
        <v>8190</v>
      </c>
      <c r="E251" s="447" t="s">
        <v>142</v>
      </c>
      <c r="F251" s="195" t="s">
        <v>143</v>
      </c>
      <c r="G251" s="117">
        <v>400</v>
      </c>
      <c r="H251" s="117">
        <v>2016</v>
      </c>
      <c r="I251" s="444">
        <v>2018</v>
      </c>
      <c r="J251" s="456">
        <f>K251+L251+M251+SUM(R251:AA251)</f>
        <v>68067</v>
      </c>
      <c r="K251" s="457">
        <v>15067</v>
      </c>
      <c r="L251" s="464">
        <v>47000</v>
      </c>
      <c r="M251" s="310">
        <f>SUM(N251:Q251)</f>
        <v>6000</v>
      </c>
      <c r="N251" s="459">
        <v>6000</v>
      </c>
      <c r="O251" s="47">
        <v>0</v>
      </c>
      <c r="P251" s="460">
        <v>0</v>
      </c>
      <c r="Q251" s="1182">
        <v>0</v>
      </c>
      <c r="R251" s="462">
        <v>0</v>
      </c>
      <c r="S251" s="460">
        <v>0</v>
      </c>
      <c r="T251" s="461">
        <v>0</v>
      </c>
      <c r="U251" s="462">
        <v>0</v>
      </c>
      <c r="V251" s="460">
        <v>0</v>
      </c>
      <c r="W251" s="461">
        <v>0</v>
      </c>
      <c r="X251" s="462">
        <v>0</v>
      </c>
      <c r="Y251" s="460">
        <v>0</v>
      </c>
      <c r="Z251" s="461">
        <v>0</v>
      </c>
      <c r="AA251" s="463">
        <v>0</v>
      </c>
      <c r="AB251" s="317"/>
      <c r="AC251" s="317"/>
      <c r="AD251" s="317"/>
      <c r="AE251" s="317"/>
      <c r="AF251" s="455"/>
      <c r="AG251"/>
      <c r="AH251"/>
      <c r="AI251"/>
      <c r="AJ251" s="291"/>
      <c r="AK251" s="291"/>
      <c r="AL251" s="291"/>
      <c r="AM251" s="291"/>
      <c r="AN251" s="291"/>
      <c r="AO251" s="291"/>
      <c r="AP251" s="291"/>
      <c r="AQ251" s="291"/>
      <c r="AR251" s="291"/>
      <c r="AS251" s="291"/>
      <c r="AT251" s="291"/>
      <c r="AU251" s="291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  <c r="BO251" s="58"/>
      <c r="BP251" s="58"/>
      <c r="BQ251" s="58"/>
      <c r="BR251" s="58"/>
      <c r="BS251" s="58"/>
      <c r="BT251" s="58"/>
      <c r="BU251" s="58"/>
      <c r="BV251" s="58"/>
      <c r="BW251" s="58"/>
      <c r="BX251" s="58"/>
      <c r="BY251" s="58"/>
      <c r="BZ251" s="58"/>
      <c r="CA251" s="58"/>
      <c r="CB251" s="58"/>
      <c r="CC251" s="58"/>
      <c r="CD251" s="58"/>
      <c r="CE251" s="58"/>
      <c r="CF251" s="58"/>
      <c r="CG251" s="58"/>
      <c r="CH251" s="58"/>
      <c r="CI251" s="58"/>
      <c r="CJ251" s="58"/>
      <c r="CK251" s="58"/>
      <c r="CL251" s="58"/>
      <c r="CM251" s="58"/>
      <c r="CN251" s="58"/>
      <c r="CO251" s="58"/>
      <c r="CP251" s="58"/>
      <c r="CQ251" s="58"/>
      <c r="CR251" s="58"/>
      <c r="CS251" s="58"/>
      <c r="CT251" s="58"/>
      <c r="CU251" s="58"/>
      <c r="CV251" s="58"/>
      <c r="CW251" s="58"/>
      <c r="CX251" s="58"/>
      <c r="CY251" s="58"/>
      <c r="CZ251" s="58"/>
      <c r="DA251" s="58"/>
      <c r="DB251" s="58"/>
      <c r="DC251" s="58"/>
      <c r="DD251" s="58"/>
      <c r="DE251" s="58"/>
      <c r="DF251" s="58"/>
      <c r="DG251" s="58"/>
      <c r="DH251" s="58"/>
      <c r="DI251" s="58"/>
      <c r="DJ251" s="58"/>
      <c r="DK251" s="58"/>
      <c r="DL251" s="58"/>
      <c r="DM251" s="58"/>
      <c r="DN251" s="58"/>
      <c r="DO251" s="58"/>
      <c r="DP251" s="58"/>
      <c r="DQ251" s="58"/>
    </row>
    <row r="252" spans="1:121" s="52" customFormat="1" ht="33" customHeight="1" x14ac:dyDescent="0.25">
      <c r="A252" s="52">
        <v>230</v>
      </c>
      <c r="B252" s="65">
        <v>3639</v>
      </c>
      <c r="C252" s="44">
        <v>6121</v>
      </c>
      <c r="D252" s="1141">
        <v>8204</v>
      </c>
      <c r="E252" s="447" t="s">
        <v>144</v>
      </c>
      <c r="F252" s="195" t="s">
        <v>28</v>
      </c>
      <c r="G252" s="117">
        <v>400</v>
      </c>
      <c r="H252" s="117">
        <v>2016</v>
      </c>
      <c r="I252" s="444">
        <v>2025</v>
      </c>
      <c r="J252" s="456">
        <f>K252+L252+M252+SUM(R252:AA252)</f>
        <v>585600</v>
      </c>
      <c r="K252" s="457">
        <v>0</v>
      </c>
      <c r="L252" s="458">
        <v>0</v>
      </c>
      <c r="M252" s="310">
        <f>SUM(N252:Q252)</f>
        <v>3800</v>
      </c>
      <c r="N252" s="459">
        <v>0</v>
      </c>
      <c r="O252" s="47">
        <v>3800</v>
      </c>
      <c r="P252" s="460">
        <v>0</v>
      </c>
      <c r="Q252" s="1182">
        <v>0</v>
      </c>
      <c r="R252" s="462">
        <v>2000</v>
      </c>
      <c r="S252" s="460">
        <v>0</v>
      </c>
      <c r="T252" s="461">
        <v>0</v>
      </c>
      <c r="U252" s="462">
        <v>20000</v>
      </c>
      <c r="V252" s="460">
        <v>0</v>
      </c>
      <c r="W252" s="461">
        <v>0</v>
      </c>
      <c r="X252" s="462">
        <v>50000</v>
      </c>
      <c r="Y252" s="460">
        <v>0</v>
      </c>
      <c r="Z252" s="461">
        <v>0</v>
      </c>
      <c r="AA252" s="463">
        <v>509800</v>
      </c>
      <c r="AB252" s="317"/>
      <c r="AC252" s="317"/>
      <c r="AD252" s="317"/>
      <c r="AE252" s="317"/>
      <c r="AF252"/>
      <c r="AG252"/>
      <c r="AH252"/>
      <c r="AI252"/>
      <c r="AJ252" s="291"/>
      <c r="AK252" s="291"/>
      <c r="AL252" s="291"/>
      <c r="AM252" s="291"/>
      <c r="AN252" s="291"/>
      <c r="AO252" s="291"/>
      <c r="AP252" s="291"/>
      <c r="AQ252" s="291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  <c r="BM252" s="58"/>
      <c r="BN252" s="58"/>
      <c r="BO252" s="58"/>
      <c r="BP252" s="58"/>
      <c r="BQ252" s="58"/>
      <c r="BR252" s="58"/>
      <c r="BS252" s="58"/>
      <c r="BT252" s="58"/>
      <c r="BU252" s="58"/>
      <c r="BV252" s="58"/>
      <c r="BW252" s="58"/>
      <c r="BX252" s="58"/>
      <c r="BY252" s="58"/>
      <c r="BZ252" s="58"/>
      <c r="CA252" s="58"/>
      <c r="CB252" s="58"/>
      <c r="CC252" s="58"/>
      <c r="CD252" s="58"/>
      <c r="CE252" s="58"/>
      <c r="CF252" s="58"/>
      <c r="CG252" s="58"/>
      <c r="CH252" s="58"/>
      <c r="CI252" s="58"/>
      <c r="CJ252" s="58"/>
      <c r="CK252" s="58"/>
      <c r="CL252" s="58"/>
      <c r="CM252" s="58"/>
      <c r="CN252" s="58"/>
      <c r="CO252" s="58"/>
      <c r="CP252" s="58"/>
      <c r="CQ252" s="58"/>
      <c r="CR252" s="58"/>
      <c r="CS252" s="58"/>
      <c r="CT252" s="58"/>
      <c r="CU252" s="58"/>
      <c r="CV252" s="58"/>
      <c r="CW252" s="58"/>
      <c r="CX252" s="58"/>
      <c r="CY252" s="58"/>
      <c r="CZ252" s="58"/>
      <c r="DA252" s="58"/>
      <c r="DB252" s="58"/>
      <c r="DC252" s="58"/>
      <c r="DD252" s="58"/>
      <c r="DE252" s="58"/>
      <c r="DF252" s="58"/>
      <c r="DG252" s="58"/>
      <c r="DH252" s="58"/>
      <c r="DI252" s="58"/>
      <c r="DJ252" s="58"/>
      <c r="DK252" s="58"/>
      <c r="DL252" s="58"/>
      <c r="DM252" s="58"/>
      <c r="DN252" s="58"/>
      <c r="DO252" s="58"/>
      <c r="DP252" s="58"/>
      <c r="DQ252" s="58"/>
    </row>
    <row r="253" spans="1:121" s="56" customFormat="1" ht="31.5" customHeight="1" x14ac:dyDescent="0.25">
      <c r="A253" s="52">
        <v>230</v>
      </c>
      <c r="B253" s="65">
        <v>3639</v>
      </c>
      <c r="C253" s="44">
        <v>6121</v>
      </c>
      <c r="D253" s="1143">
        <v>8207</v>
      </c>
      <c r="E253" s="1161" t="s">
        <v>145</v>
      </c>
      <c r="F253" s="195" t="s">
        <v>143</v>
      </c>
      <c r="G253" s="117">
        <v>400</v>
      </c>
      <c r="H253" s="117">
        <v>2016</v>
      </c>
      <c r="I253" s="444">
        <v>2020</v>
      </c>
      <c r="J253" s="456">
        <f t="shared" si="52"/>
        <v>10208</v>
      </c>
      <c r="K253" s="457">
        <v>903</v>
      </c>
      <c r="L253" s="458">
        <v>356</v>
      </c>
      <c r="M253" s="310">
        <f t="shared" si="53"/>
        <v>4949</v>
      </c>
      <c r="N253" s="459">
        <v>4949</v>
      </c>
      <c r="O253" s="47">
        <v>0</v>
      </c>
      <c r="P253" s="460">
        <v>0</v>
      </c>
      <c r="Q253" s="485">
        <v>0</v>
      </c>
      <c r="R253" s="462">
        <v>2000</v>
      </c>
      <c r="S253" s="460">
        <v>0</v>
      </c>
      <c r="T253" s="461">
        <v>0</v>
      </c>
      <c r="U253" s="462">
        <v>2000</v>
      </c>
      <c r="V253" s="460">
        <v>0</v>
      </c>
      <c r="W253" s="461">
        <v>0</v>
      </c>
      <c r="X253" s="462">
        <v>0</v>
      </c>
      <c r="Y253" s="460">
        <v>0</v>
      </c>
      <c r="Z253" s="461">
        <v>0</v>
      </c>
      <c r="AA253" s="463">
        <v>0</v>
      </c>
      <c r="AB253"/>
      <c r="AC253"/>
      <c r="AD253"/>
      <c r="AE253"/>
      <c r="AF253"/>
      <c r="AG253"/>
      <c r="AH253"/>
      <c r="AI253"/>
      <c r="AJ253" s="291"/>
      <c r="AK253" s="291"/>
      <c r="AL253" s="291"/>
      <c r="AM253" s="291"/>
      <c r="AN253" s="291"/>
      <c r="AO253" s="291"/>
      <c r="AP253" s="291"/>
      <c r="AQ253" s="291"/>
      <c r="AR253" s="278"/>
      <c r="AS253" s="278"/>
      <c r="AT253" s="278"/>
      <c r="AU253" s="278"/>
      <c r="AV253" s="278"/>
      <c r="AW253" s="278"/>
      <c r="AX253" s="278"/>
      <c r="AY253" s="278"/>
      <c r="AZ253" s="278"/>
      <c r="BA253" s="278"/>
      <c r="BB253" s="278"/>
      <c r="BC253" s="278"/>
      <c r="BD253" s="278"/>
      <c r="BE253" s="278"/>
      <c r="BF253" s="278"/>
      <c r="BG253" s="278"/>
      <c r="BH253" s="278"/>
      <c r="BI253" s="278"/>
      <c r="BJ253" s="278"/>
      <c r="BK253" s="278"/>
      <c r="BL253" s="278"/>
      <c r="BM253" s="278"/>
      <c r="BN253" s="278"/>
      <c r="BO253" s="278"/>
      <c r="BP253" s="278"/>
      <c r="BQ253" s="278"/>
      <c r="BR253" s="278"/>
      <c r="BS253" s="278"/>
      <c r="BT253" s="278"/>
      <c r="BU253" s="278"/>
      <c r="BV253" s="278"/>
      <c r="BW253" s="278"/>
      <c r="BX253" s="278"/>
      <c r="BY253" s="278"/>
      <c r="BZ253" s="278"/>
      <c r="CA253" s="278"/>
      <c r="CB253" s="278"/>
      <c r="CC253" s="278"/>
      <c r="CD253" s="278"/>
      <c r="CE253" s="278"/>
      <c r="CF253" s="278"/>
      <c r="CG253" s="278"/>
      <c r="CH253" s="278"/>
      <c r="CI253" s="278"/>
      <c r="CJ253" s="278"/>
      <c r="CK253" s="278"/>
      <c r="CL253" s="278"/>
      <c r="CM253" s="278"/>
      <c r="CN253" s="278"/>
      <c r="CO253" s="278"/>
      <c r="CP253" s="278"/>
      <c r="CQ253" s="278"/>
      <c r="CR253" s="278"/>
      <c r="CS253" s="278"/>
      <c r="CT253" s="278"/>
      <c r="CU253" s="278"/>
      <c r="CV253" s="278"/>
      <c r="CW253" s="278"/>
      <c r="CX253" s="278"/>
      <c r="CY253" s="278"/>
      <c r="CZ253" s="278"/>
      <c r="DA253" s="278"/>
      <c r="DB253" s="278"/>
      <c r="DC253" s="278"/>
      <c r="DD253" s="278"/>
      <c r="DE253" s="278"/>
      <c r="DF253" s="278"/>
      <c r="DG253" s="278"/>
      <c r="DH253" s="278"/>
      <c r="DI253" s="278"/>
      <c r="DJ253" s="278"/>
      <c r="DK253" s="278"/>
      <c r="DL253" s="278"/>
      <c r="DM253" s="278"/>
      <c r="DN253" s="278"/>
      <c r="DO253" s="278"/>
      <c r="DP253" s="278"/>
      <c r="DQ253" s="278"/>
    </row>
    <row r="254" spans="1:121" s="56" customFormat="1" ht="34.5" customHeight="1" x14ac:dyDescent="0.25">
      <c r="A254" s="52">
        <v>230</v>
      </c>
      <c r="B254" s="65">
        <v>3639</v>
      </c>
      <c r="C254" s="44">
        <v>6121</v>
      </c>
      <c r="D254" s="1128">
        <v>8208</v>
      </c>
      <c r="E254" s="489" t="s">
        <v>146</v>
      </c>
      <c r="F254" s="297" t="s">
        <v>143</v>
      </c>
      <c r="G254" s="298">
        <v>400</v>
      </c>
      <c r="H254" s="298">
        <v>2017</v>
      </c>
      <c r="I254" s="299">
        <v>2018</v>
      </c>
      <c r="J254" s="302">
        <f t="shared" si="52"/>
        <v>8200</v>
      </c>
      <c r="K254" s="490">
        <v>0</v>
      </c>
      <c r="L254" s="480">
        <v>395</v>
      </c>
      <c r="M254" s="54">
        <f t="shared" si="53"/>
        <v>7805</v>
      </c>
      <c r="N254" s="491">
        <v>1105</v>
      </c>
      <c r="O254" s="342">
        <v>6700</v>
      </c>
      <c r="P254" s="492">
        <v>0</v>
      </c>
      <c r="Q254" s="439">
        <v>0</v>
      </c>
      <c r="R254" s="494">
        <v>0</v>
      </c>
      <c r="S254" s="492">
        <v>0</v>
      </c>
      <c r="T254" s="493">
        <v>0</v>
      </c>
      <c r="U254" s="494">
        <v>0</v>
      </c>
      <c r="V254" s="492">
        <v>0</v>
      </c>
      <c r="W254" s="493">
        <v>0</v>
      </c>
      <c r="X254" s="494">
        <v>0</v>
      </c>
      <c r="Y254" s="492">
        <v>0</v>
      </c>
      <c r="Z254" s="493">
        <v>0</v>
      </c>
      <c r="AA254" s="495">
        <v>0</v>
      </c>
      <c r="AB254" s="394"/>
      <c r="AC254" s="394"/>
      <c r="AD254" s="394"/>
      <c r="AE254" s="394"/>
      <c r="AF254" s="466"/>
      <c r="AG254"/>
      <c r="AH254"/>
      <c r="AI254"/>
      <c r="AJ254" s="291"/>
      <c r="AK254" s="291"/>
      <c r="AL254" s="291"/>
      <c r="AM254" s="291"/>
      <c r="AN254" s="291"/>
      <c r="AO254" s="291"/>
      <c r="AP254" s="291"/>
      <c r="AQ254" s="291"/>
      <c r="AR254" s="291"/>
      <c r="AS254" s="291"/>
      <c r="AT254" s="291"/>
      <c r="AU254" s="291"/>
      <c r="AV254" s="278"/>
      <c r="AW254" s="278"/>
      <c r="AX254" s="278"/>
      <c r="AY254" s="278"/>
      <c r="AZ254" s="278"/>
      <c r="BA254" s="278"/>
      <c r="BB254" s="278"/>
      <c r="BC254" s="278"/>
      <c r="BD254" s="278"/>
      <c r="BE254" s="278"/>
      <c r="BF254" s="278"/>
      <c r="BG254" s="278"/>
      <c r="BH254" s="278"/>
      <c r="BI254" s="278"/>
      <c r="BJ254" s="278"/>
      <c r="BK254" s="278"/>
      <c r="BL254" s="278"/>
      <c r="BM254" s="278"/>
      <c r="BN254" s="278"/>
      <c r="BO254" s="278"/>
      <c r="BP254" s="278"/>
      <c r="BQ254" s="278"/>
      <c r="BR254" s="278"/>
      <c r="BS254" s="278"/>
      <c r="BT254" s="278"/>
      <c r="BU254" s="278"/>
      <c r="BV254" s="278"/>
      <c r="BW254" s="278"/>
      <c r="BX254" s="278"/>
      <c r="BY254" s="278"/>
      <c r="BZ254" s="278"/>
      <c r="CA254" s="278"/>
      <c r="CB254" s="278"/>
      <c r="CC254" s="278"/>
      <c r="CD254" s="278"/>
      <c r="CE254" s="278"/>
      <c r="CF254" s="278"/>
      <c r="CG254" s="278"/>
      <c r="CH254" s="278"/>
      <c r="CI254" s="278"/>
      <c r="CJ254" s="278"/>
      <c r="CK254" s="278"/>
      <c r="CL254" s="278"/>
      <c r="CM254" s="278"/>
      <c r="CN254" s="278"/>
      <c r="CO254" s="278"/>
      <c r="CP254" s="278"/>
      <c r="CQ254" s="278"/>
      <c r="CR254" s="278"/>
      <c r="CS254" s="278"/>
      <c r="CT254" s="278"/>
      <c r="CU254" s="278"/>
      <c r="CV254" s="278"/>
      <c r="CW254" s="278"/>
      <c r="CX254" s="278"/>
      <c r="CY254" s="278"/>
      <c r="CZ254" s="278"/>
      <c r="DA254" s="278"/>
      <c r="DB254" s="278"/>
      <c r="DC254" s="278"/>
      <c r="DD254" s="278"/>
      <c r="DE254" s="278"/>
      <c r="DF254" s="278"/>
      <c r="DG254" s="278"/>
      <c r="DH254" s="278"/>
      <c r="DI254" s="278"/>
      <c r="DJ254" s="278"/>
      <c r="DK254" s="278"/>
      <c r="DL254" s="278"/>
      <c r="DM254" s="278"/>
      <c r="DN254" s="278"/>
      <c r="DO254" s="278"/>
      <c r="DP254" s="278"/>
      <c r="DQ254" s="278"/>
    </row>
    <row r="255" spans="1:121" s="56" customFormat="1" ht="31.5" customHeight="1" x14ac:dyDescent="0.25">
      <c r="A255" s="56">
        <v>230</v>
      </c>
      <c r="B255" s="79">
        <v>3639</v>
      </c>
      <c r="C255" s="55">
        <v>6142</v>
      </c>
      <c r="D255" s="1131"/>
      <c r="E255" s="375" t="s">
        <v>147</v>
      </c>
      <c r="F255" s="279"/>
      <c r="G255" s="280">
        <v>400</v>
      </c>
      <c r="H255" s="280">
        <v>2016</v>
      </c>
      <c r="I255" s="281">
        <v>2022</v>
      </c>
      <c r="J255" s="282">
        <f t="shared" ref="J255:J260" si="54">K255+L255+M255+SUM(R255:AA255)</f>
        <v>10584</v>
      </c>
      <c r="K255" s="286">
        <v>1044</v>
      </c>
      <c r="L255" s="288">
        <v>1540</v>
      </c>
      <c r="M255" s="310">
        <f t="shared" si="53"/>
        <v>2000</v>
      </c>
      <c r="N255" s="284">
        <v>600</v>
      </c>
      <c r="O255" s="285">
        <v>1400</v>
      </c>
      <c r="P255" s="286">
        <v>0</v>
      </c>
      <c r="Q255" s="283">
        <v>0</v>
      </c>
      <c r="R255" s="287">
        <v>1500</v>
      </c>
      <c r="S255" s="286">
        <v>0</v>
      </c>
      <c r="T255" s="288">
        <v>0</v>
      </c>
      <c r="U255" s="289">
        <v>1500</v>
      </c>
      <c r="V255" s="286">
        <v>0</v>
      </c>
      <c r="W255" s="283">
        <v>0</v>
      </c>
      <c r="X255" s="287">
        <v>1500</v>
      </c>
      <c r="Y255" s="286">
        <v>0</v>
      </c>
      <c r="Z255" s="288">
        <v>0</v>
      </c>
      <c r="AA255" s="290">
        <v>1500</v>
      </c>
      <c r="AB255"/>
      <c r="AC255"/>
      <c r="AD255"/>
      <c r="AE255"/>
      <c r="AF255"/>
      <c r="AG255"/>
      <c r="AH255"/>
      <c r="AI255"/>
      <c r="AJ255" s="291"/>
      <c r="AK255" s="291"/>
      <c r="AL255" s="291"/>
      <c r="AM255" s="291"/>
      <c r="AN255" s="291"/>
      <c r="AO255" s="291"/>
      <c r="AP255" s="291"/>
      <c r="AQ255" s="291"/>
      <c r="AR255" s="278"/>
      <c r="AS255" s="278"/>
      <c r="AT255" s="278"/>
      <c r="AU255" s="278"/>
      <c r="AV255" s="278"/>
      <c r="AW255" s="278"/>
      <c r="AX255" s="278"/>
      <c r="AY255" s="278"/>
      <c r="AZ255" s="278"/>
      <c r="BA255" s="278"/>
      <c r="BB255" s="278"/>
      <c r="BC255" s="278"/>
      <c r="BD255" s="278"/>
      <c r="BE255" s="278"/>
      <c r="BF255" s="278"/>
      <c r="BG255" s="278"/>
      <c r="BH255" s="278"/>
      <c r="BI255" s="278"/>
      <c r="BJ255" s="278"/>
      <c r="BK255" s="278"/>
      <c r="BL255" s="278"/>
      <c r="BM255" s="278"/>
      <c r="BN255" s="278"/>
      <c r="BO255" s="278"/>
      <c r="BP255" s="278"/>
      <c r="BQ255" s="278"/>
      <c r="BR255" s="278"/>
      <c r="BS255" s="278"/>
      <c r="BT255" s="278"/>
      <c r="BU255" s="278"/>
      <c r="BV255" s="278"/>
      <c r="BW255" s="278"/>
      <c r="BX255" s="278"/>
      <c r="BY255" s="278"/>
      <c r="BZ255" s="278"/>
      <c r="CA255" s="278"/>
      <c r="CB255" s="278"/>
      <c r="CC255" s="278"/>
      <c r="CD255" s="278"/>
      <c r="CE255" s="278"/>
      <c r="CF255" s="278"/>
      <c r="CG255" s="278"/>
      <c r="CH255" s="278"/>
      <c r="CI255" s="278"/>
      <c r="CJ255" s="278"/>
      <c r="CK255" s="278"/>
      <c r="CL255" s="278"/>
      <c r="CM255" s="278"/>
      <c r="CN255" s="278"/>
      <c r="CO255" s="278"/>
      <c r="CP255" s="278"/>
      <c r="CQ255" s="278"/>
      <c r="CR255" s="278"/>
      <c r="CS255" s="278"/>
      <c r="CT255" s="278"/>
      <c r="CU255" s="278"/>
      <c r="CV255" s="278"/>
      <c r="CW255" s="278"/>
      <c r="CX255" s="278"/>
      <c r="CY255" s="278"/>
      <c r="CZ255" s="278"/>
      <c r="DA255" s="278"/>
      <c r="DB255" s="278"/>
      <c r="DC255" s="278"/>
      <c r="DD255" s="278"/>
      <c r="DE255" s="278"/>
      <c r="DF255" s="278"/>
      <c r="DG255" s="278"/>
      <c r="DH255" s="278"/>
      <c r="DI255" s="278"/>
      <c r="DJ255" s="278"/>
      <c r="DK255" s="278"/>
      <c r="DL255" s="278"/>
      <c r="DM255" s="278"/>
      <c r="DN255" s="278"/>
      <c r="DO255" s="278"/>
      <c r="DP255" s="278"/>
      <c r="DQ255" s="278"/>
    </row>
    <row r="256" spans="1:121" s="52" customFormat="1" ht="31.5" customHeight="1" x14ac:dyDescent="0.25">
      <c r="A256" s="56">
        <v>230</v>
      </c>
      <c r="B256" s="79">
        <v>3699</v>
      </c>
      <c r="C256" s="55">
        <v>6121</v>
      </c>
      <c r="D256" s="1153">
        <v>8216</v>
      </c>
      <c r="E256" s="167" t="s">
        <v>508</v>
      </c>
      <c r="F256" s="168" t="s">
        <v>28</v>
      </c>
      <c r="G256" s="76">
        <v>400</v>
      </c>
      <c r="H256" s="76">
        <v>2017</v>
      </c>
      <c r="I256" s="169">
        <v>2021</v>
      </c>
      <c r="J256" s="487">
        <f t="shared" si="54"/>
        <v>218800</v>
      </c>
      <c r="K256" s="174">
        <v>0</v>
      </c>
      <c r="L256" s="488">
        <v>100</v>
      </c>
      <c r="M256" s="435">
        <f>N256+O256+P256+Q256</f>
        <v>5700</v>
      </c>
      <c r="N256" s="172">
        <v>2700</v>
      </c>
      <c r="O256" s="173">
        <v>0</v>
      </c>
      <c r="P256" s="174">
        <v>0</v>
      </c>
      <c r="Q256" s="1178">
        <v>3000</v>
      </c>
      <c r="R256" s="175">
        <v>13000</v>
      </c>
      <c r="S256" s="174">
        <v>0</v>
      </c>
      <c r="T256" s="176">
        <v>0</v>
      </c>
      <c r="U256" s="177">
        <v>100000</v>
      </c>
      <c r="V256" s="174">
        <v>0</v>
      </c>
      <c r="W256" s="171">
        <v>0</v>
      </c>
      <c r="X256" s="175">
        <v>100000</v>
      </c>
      <c r="Y256" s="174">
        <v>0</v>
      </c>
      <c r="Z256" s="176">
        <v>0</v>
      </c>
      <c r="AA256" s="178">
        <v>0</v>
      </c>
      <c r="AB256" s="73"/>
      <c r="AC256" s="74"/>
      <c r="AD256" s="73"/>
      <c r="AE256" s="73"/>
      <c r="AF256" s="73"/>
      <c r="AG256"/>
      <c r="AH256"/>
      <c r="AI256"/>
      <c r="AJ256" s="291"/>
      <c r="AK256" s="291"/>
      <c r="AL256" s="291"/>
      <c r="AM256" s="291"/>
      <c r="AN256" s="291"/>
      <c r="AO256" s="291"/>
      <c r="AP256" s="291"/>
      <c r="AQ256" s="291"/>
      <c r="AR256" s="291"/>
      <c r="AS256" s="291"/>
      <c r="AT256" s="291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  <c r="BO256" s="58"/>
      <c r="BP256" s="58"/>
      <c r="BQ256" s="58"/>
      <c r="BR256" s="58"/>
      <c r="BS256" s="58"/>
      <c r="BT256" s="58"/>
      <c r="BU256" s="58"/>
      <c r="BV256" s="58"/>
      <c r="BW256" s="58"/>
      <c r="BX256" s="58"/>
      <c r="BY256" s="58"/>
      <c r="BZ256" s="58"/>
      <c r="CA256" s="58"/>
      <c r="CB256" s="58"/>
      <c r="CC256" s="58"/>
      <c r="CD256" s="58"/>
      <c r="CE256" s="58"/>
      <c r="CF256" s="58"/>
      <c r="CG256" s="58"/>
      <c r="CH256" s="58"/>
      <c r="CI256" s="58"/>
      <c r="CJ256" s="58"/>
      <c r="CK256" s="58"/>
      <c r="CL256" s="58"/>
      <c r="CM256" s="58"/>
      <c r="CN256" s="58"/>
      <c r="CO256" s="58"/>
      <c r="CP256" s="58"/>
      <c r="CQ256" s="58"/>
      <c r="CR256" s="58"/>
      <c r="CS256" s="58"/>
      <c r="CT256" s="58"/>
      <c r="CU256" s="58"/>
      <c r="CV256" s="58"/>
      <c r="CW256" s="58"/>
      <c r="CX256" s="58"/>
      <c r="CY256" s="58"/>
      <c r="CZ256" s="58"/>
      <c r="DA256" s="58"/>
      <c r="DB256" s="58"/>
      <c r="DC256" s="58"/>
      <c r="DD256" s="58"/>
      <c r="DE256" s="58"/>
      <c r="DF256" s="58"/>
      <c r="DG256" s="58"/>
      <c r="DH256" s="58"/>
      <c r="DI256" s="58"/>
      <c r="DJ256" s="58"/>
      <c r="DK256" s="58"/>
      <c r="DL256" s="58"/>
      <c r="DM256" s="58"/>
      <c r="DN256" s="58"/>
      <c r="DO256" s="58"/>
      <c r="DP256" s="58"/>
      <c r="DQ256" s="58"/>
    </row>
    <row r="257" spans="1:121" s="52" customFormat="1" ht="30" customHeight="1" x14ac:dyDescent="0.25">
      <c r="A257" s="56">
        <v>230</v>
      </c>
      <c r="B257" s="403">
        <v>3741</v>
      </c>
      <c r="C257" s="429">
        <v>6121</v>
      </c>
      <c r="D257" s="1154">
        <v>5014</v>
      </c>
      <c r="E257" s="1155" t="s">
        <v>148</v>
      </c>
      <c r="F257" s="367" t="s">
        <v>69</v>
      </c>
      <c r="G257" s="337">
        <v>400</v>
      </c>
      <c r="H257" s="337">
        <v>2010</v>
      </c>
      <c r="I257" s="430">
        <v>2020</v>
      </c>
      <c r="J257" s="483">
        <f t="shared" si="54"/>
        <v>116938</v>
      </c>
      <c r="K257" s="184">
        <v>1998</v>
      </c>
      <c r="L257" s="180">
        <v>28793</v>
      </c>
      <c r="M257" s="181">
        <f>N257+O257+P257+Q257</f>
        <v>42833</v>
      </c>
      <c r="N257" s="182">
        <v>1164</v>
      </c>
      <c r="O257" s="183">
        <v>10000</v>
      </c>
      <c r="P257" s="184">
        <v>0</v>
      </c>
      <c r="Q257" s="1179">
        <f>41983-8314-2000</f>
        <v>31669</v>
      </c>
      <c r="R257" s="185">
        <f>25000+8314</f>
        <v>33314</v>
      </c>
      <c r="S257" s="184">
        <v>0</v>
      </c>
      <c r="T257" s="186">
        <v>0</v>
      </c>
      <c r="U257" s="187">
        <v>5000</v>
      </c>
      <c r="V257" s="184">
        <v>0</v>
      </c>
      <c r="W257" s="180">
        <v>0</v>
      </c>
      <c r="X257" s="185">
        <v>5000</v>
      </c>
      <c r="Y257" s="184">
        <v>0</v>
      </c>
      <c r="Z257" s="186">
        <v>0</v>
      </c>
      <c r="AA257" s="188">
        <v>0</v>
      </c>
      <c r="AB257"/>
      <c r="AC257"/>
      <c r="AD257"/>
      <c r="AE257"/>
      <c r="AF257"/>
      <c r="AG257"/>
      <c r="AH257"/>
      <c r="AI257"/>
      <c r="AJ257" s="291"/>
      <c r="AK257" s="291"/>
      <c r="AL257" s="291"/>
      <c r="AM257" s="291"/>
      <c r="AN257" s="291"/>
      <c r="AO257" s="291"/>
      <c r="AP257" s="291"/>
      <c r="AQ257" s="291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L257" s="58"/>
      <c r="BM257" s="58"/>
      <c r="BN257" s="58"/>
      <c r="BO257" s="58"/>
      <c r="BP257" s="58"/>
      <c r="BQ257" s="58"/>
      <c r="BR257" s="58"/>
      <c r="BS257" s="58"/>
      <c r="BT257" s="58"/>
      <c r="BU257" s="58"/>
      <c r="BV257" s="58"/>
      <c r="BW257" s="58"/>
      <c r="BX257" s="58"/>
      <c r="BY257" s="58"/>
      <c r="BZ257" s="58"/>
      <c r="CA257" s="58"/>
      <c r="CB257" s="58"/>
      <c r="CC257" s="58"/>
      <c r="CD257" s="58"/>
      <c r="CE257" s="58"/>
      <c r="CF257" s="58"/>
      <c r="CG257" s="58"/>
      <c r="CH257" s="58"/>
      <c r="CI257" s="58"/>
      <c r="CJ257" s="58"/>
      <c r="CK257" s="58"/>
      <c r="CL257" s="58"/>
      <c r="CM257" s="58"/>
      <c r="CN257" s="58"/>
      <c r="CO257" s="58"/>
      <c r="CP257" s="58"/>
      <c r="CQ257" s="58"/>
      <c r="CR257" s="58"/>
      <c r="CS257" s="58"/>
      <c r="CT257" s="58"/>
      <c r="CU257" s="58"/>
      <c r="CV257" s="58"/>
      <c r="CW257" s="58"/>
      <c r="CX257" s="58"/>
      <c r="CY257" s="58"/>
      <c r="CZ257" s="58"/>
      <c r="DA257" s="58"/>
      <c r="DB257" s="58"/>
      <c r="DC257" s="58"/>
      <c r="DD257" s="58"/>
      <c r="DE257" s="58"/>
      <c r="DF257" s="58"/>
      <c r="DG257" s="58"/>
      <c r="DH257" s="58"/>
      <c r="DI257" s="58"/>
      <c r="DJ257" s="58"/>
      <c r="DK257" s="58"/>
      <c r="DL257" s="58"/>
      <c r="DM257" s="58"/>
      <c r="DN257" s="58"/>
      <c r="DO257" s="58"/>
      <c r="DP257" s="58"/>
      <c r="DQ257" s="58"/>
    </row>
    <row r="258" spans="1:121" s="52" customFormat="1" ht="46.5" customHeight="1" x14ac:dyDescent="0.25">
      <c r="A258" s="52">
        <v>230</v>
      </c>
      <c r="B258" s="65">
        <v>3741</v>
      </c>
      <c r="C258" s="44">
        <v>6121</v>
      </c>
      <c r="D258" s="1127">
        <v>8163</v>
      </c>
      <c r="E258" s="375" t="s">
        <v>149</v>
      </c>
      <c r="F258" s="279" t="s">
        <v>69</v>
      </c>
      <c r="G258" s="280">
        <v>400</v>
      </c>
      <c r="H258" s="280">
        <v>2019</v>
      </c>
      <c r="I258" s="281">
        <v>2021</v>
      </c>
      <c r="J258" s="486">
        <f t="shared" si="54"/>
        <v>217800</v>
      </c>
      <c r="K258" s="286">
        <v>0</v>
      </c>
      <c r="L258" s="283">
        <v>0</v>
      </c>
      <c r="M258" s="310">
        <f>N258+O258+P258+Q258</f>
        <v>0</v>
      </c>
      <c r="N258" s="284">
        <v>0</v>
      </c>
      <c r="O258" s="285">
        <v>0</v>
      </c>
      <c r="P258" s="286">
        <v>0</v>
      </c>
      <c r="Q258" s="283">
        <v>0</v>
      </c>
      <c r="R258" s="287">
        <v>50000</v>
      </c>
      <c r="S258" s="286">
        <v>0</v>
      </c>
      <c r="T258" s="288">
        <v>0</v>
      </c>
      <c r="U258" s="289">
        <v>117800</v>
      </c>
      <c r="V258" s="286">
        <v>0</v>
      </c>
      <c r="W258" s="283">
        <v>0</v>
      </c>
      <c r="X258" s="287">
        <v>50000</v>
      </c>
      <c r="Y258" s="286">
        <v>0</v>
      </c>
      <c r="Z258" s="288">
        <v>0</v>
      </c>
      <c r="AA258" s="290">
        <v>0</v>
      </c>
      <c r="AB258"/>
      <c r="AC258"/>
      <c r="AD258"/>
      <c r="AE258"/>
      <c r="AF258"/>
      <c r="AG258"/>
      <c r="AH258"/>
      <c r="AI258"/>
      <c r="AJ258" s="291"/>
      <c r="AK258" s="291"/>
      <c r="AL258" s="291"/>
      <c r="AM258" s="291"/>
      <c r="AN258" s="291"/>
      <c r="AO258" s="291"/>
      <c r="AP258" s="291"/>
      <c r="AQ258" s="291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58"/>
      <c r="BP258" s="58"/>
      <c r="BQ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  <c r="CS258" s="58"/>
      <c r="CT258" s="58"/>
      <c r="CU258" s="58"/>
      <c r="CV258" s="58"/>
      <c r="CW258" s="58"/>
      <c r="CX258" s="58"/>
      <c r="CY258" s="58"/>
      <c r="CZ258" s="58"/>
      <c r="DA258" s="58"/>
      <c r="DB258" s="58"/>
      <c r="DC258" s="58"/>
      <c r="DD258" s="58"/>
      <c r="DE258" s="58"/>
      <c r="DF258" s="58"/>
      <c r="DG258" s="58"/>
      <c r="DH258" s="58"/>
      <c r="DI258" s="58"/>
      <c r="DJ258" s="58"/>
      <c r="DK258" s="58"/>
      <c r="DL258" s="58"/>
      <c r="DM258" s="58"/>
      <c r="DN258" s="58"/>
      <c r="DO258" s="58"/>
      <c r="DP258" s="58"/>
      <c r="DQ258" s="58"/>
    </row>
    <row r="259" spans="1:121" s="52" customFormat="1" ht="27.75" customHeight="1" x14ac:dyDescent="0.25">
      <c r="A259" s="52">
        <v>230</v>
      </c>
      <c r="B259" s="65">
        <v>3741</v>
      </c>
      <c r="C259" s="44">
        <v>6121</v>
      </c>
      <c r="D259" s="1124">
        <v>8218</v>
      </c>
      <c r="E259" s="1125" t="s">
        <v>509</v>
      </c>
      <c r="F259" s="467" t="s">
        <v>69</v>
      </c>
      <c r="G259" s="468">
        <v>400</v>
      </c>
      <c r="H259" s="468">
        <v>2017</v>
      </c>
      <c r="I259" s="469">
        <v>2018</v>
      </c>
      <c r="J259" s="470">
        <f t="shared" si="54"/>
        <v>20000</v>
      </c>
      <c r="K259" s="471">
        <v>0</v>
      </c>
      <c r="L259" s="472">
        <v>0</v>
      </c>
      <c r="M259" s="161">
        <f>N259+O259+P259+Q259</f>
        <v>20000</v>
      </c>
      <c r="N259" s="473">
        <v>0</v>
      </c>
      <c r="O259" s="474">
        <v>20000</v>
      </c>
      <c r="P259" s="471">
        <v>0</v>
      </c>
      <c r="Q259" s="472">
        <v>0</v>
      </c>
      <c r="R259" s="475">
        <v>0</v>
      </c>
      <c r="S259" s="471">
        <v>0</v>
      </c>
      <c r="T259" s="476">
        <v>0</v>
      </c>
      <c r="U259" s="477">
        <v>0</v>
      </c>
      <c r="V259" s="471">
        <v>0</v>
      </c>
      <c r="W259" s="472">
        <v>0</v>
      </c>
      <c r="X259" s="475">
        <v>0</v>
      </c>
      <c r="Y259" s="471">
        <v>0</v>
      </c>
      <c r="Z259" s="476">
        <v>0</v>
      </c>
      <c r="AA259" s="478">
        <v>0</v>
      </c>
      <c r="AB259"/>
      <c r="AC259"/>
      <c r="AD259"/>
      <c r="AE259"/>
      <c r="AF259"/>
      <c r="AG259"/>
      <c r="AH259"/>
      <c r="AI259"/>
      <c r="AJ259" s="291"/>
      <c r="AK259" s="291"/>
      <c r="AL259" s="291"/>
      <c r="AM259" s="291"/>
      <c r="AN259" s="291"/>
      <c r="AO259" s="291"/>
      <c r="AP259" s="291"/>
      <c r="AQ259" s="291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  <c r="BO259" s="58"/>
      <c r="BP259" s="58"/>
      <c r="BQ259" s="58"/>
      <c r="BR259" s="58"/>
      <c r="BS259" s="58"/>
      <c r="BT259" s="58"/>
      <c r="BU259" s="58"/>
      <c r="BV259" s="58"/>
      <c r="BW259" s="58"/>
      <c r="BX259" s="58"/>
      <c r="BY259" s="58"/>
      <c r="BZ259" s="58"/>
      <c r="CA259" s="58"/>
      <c r="CB259" s="58"/>
      <c r="CC259" s="58"/>
      <c r="CD259" s="58"/>
      <c r="CE259" s="58"/>
      <c r="CF259" s="58"/>
      <c r="CG259" s="58"/>
      <c r="CH259" s="58"/>
      <c r="CI259" s="58"/>
      <c r="CJ259" s="58"/>
      <c r="CK259" s="58"/>
      <c r="CL259" s="58"/>
      <c r="CM259" s="58"/>
      <c r="CN259" s="58"/>
      <c r="CO259" s="58"/>
      <c r="CP259" s="58"/>
      <c r="CQ259" s="58"/>
      <c r="CR259" s="58"/>
      <c r="CS259" s="58"/>
      <c r="CT259" s="58"/>
      <c r="CU259" s="58"/>
      <c r="CV259" s="58"/>
      <c r="CW259" s="58"/>
      <c r="CX259" s="58"/>
      <c r="CY259" s="58"/>
      <c r="CZ259" s="58"/>
      <c r="DA259" s="58"/>
      <c r="DB259" s="58"/>
      <c r="DC259" s="58"/>
      <c r="DD259" s="58"/>
      <c r="DE259" s="58"/>
      <c r="DF259" s="58"/>
      <c r="DG259" s="58"/>
      <c r="DH259" s="58"/>
      <c r="DI259" s="58"/>
      <c r="DJ259" s="58"/>
      <c r="DK259" s="58"/>
      <c r="DL259" s="58"/>
      <c r="DM259" s="58"/>
      <c r="DN259" s="58"/>
      <c r="DO259" s="58"/>
      <c r="DP259" s="58"/>
      <c r="DQ259" s="58"/>
    </row>
    <row r="260" spans="1:121" s="52" customFormat="1" ht="34.5" customHeight="1" x14ac:dyDescent="0.25">
      <c r="A260" s="52">
        <v>230</v>
      </c>
      <c r="B260" s="65">
        <v>3741</v>
      </c>
      <c r="C260" s="44">
        <v>6121</v>
      </c>
      <c r="D260" s="1127">
        <v>8222</v>
      </c>
      <c r="E260" s="375" t="s">
        <v>510</v>
      </c>
      <c r="F260" s="467" t="s">
        <v>69</v>
      </c>
      <c r="G260" s="468"/>
      <c r="H260" s="468">
        <v>2018</v>
      </c>
      <c r="I260" s="469">
        <v>2019</v>
      </c>
      <c r="J260" s="470">
        <f t="shared" si="54"/>
        <v>60000</v>
      </c>
      <c r="K260" s="471">
        <v>0</v>
      </c>
      <c r="L260" s="472">
        <v>0</v>
      </c>
      <c r="M260" s="161">
        <f>N260+O260+P260+Q260</f>
        <v>500</v>
      </c>
      <c r="N260" s="473">
        <v>0</v>
      </c>
      <c r="O260" s="474">
        <v>500</v>
      </c>
      <c r="P260" s="471">
        <v>0</v>
      </c>
      <c r="Q260" s="472">
        <v>0</v>
      </c>
      <c r="R260" s="475">
        <v>49500</v>
      </c>
      <c r="S260" s="471">
        <v>0</v>
      </c>
      <c r="T260" s="476">
        <v>0</v>
      </c>
      <c r="U260" s="477">
        <v>10000</v>
      </c>
      <c r="V260" s="471">
        <v>0</v>
      </c>
      <c r="W260" s="472">
        <v>0</v>
      </c>
      <c r="X260" s="475">
        <v>0</v>
      </c>
      <c r="Y260" s="471">
        <v>0</v>
      </c>
      <c r="Z260" s="476">
        <v>0</v>
      </c>
      <c r="AA260" s="478">
        <v>0</v>
      </c>
      <c r="AB260"/>
      <c r="AC260"/>
      <c r="AD260"/>
      <c r="AE260"/>
      <c r="AF260"/>
      <c r="AG260"/>
      <c r="AH260"/>
      <c r="AI260"/>
      <c r="AJ260" s="291"/>
      <c r="AK260" s="291"/>
      <c r="AL260" s="291"/>
      <c r="AM260" s="291"/>
      <c r="AN260" s="291"/>
      <c r="AO260" s="291"/>
      <c r="AP260" s="291"/>
      <c r="AQ260" s="291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L260" s="58"/>
      <c r="BM260" s="58"/>
      <c r="BN260" s="58"/>
      <c r="BO260" s="58"/>
      <c r="BP260" s="58"/>
      <c r="BQ260" s="58"/>
      <c r="BR260" s="58"/>
      <c r="BS260" s="58"/>
      <c r="BT260" s="58"/>
      <c r="BU260" s="58"/>
      <c r="BV260" s="58"/>
      <c r="BW260" s="58"/>
      <c r="BX260" s="58"/>
      <c r="BY260" s="58"/>
      <c r="BZ260" s="58"/>
      <c r="CA260" s="58"/>
      <c r="CB260" s="58"/>
      <c r="CC260" s="58"/>
      <c r="CD260" s="58"/>
      <c r="CE260" s="58"/>
      <c r="CF260" s="58"/>
      <c r="CG260" s="58"/>
      <c r="CH260" s="58"/>
      <c r="CI260" s="58"/>
      <c r="CJ260" s="58"/>
      <c r="CK260" s="58"/>
      <c r="CL260" s="58"/>
      <c r="CM260" s="58"/>
      <c r="CN260" s="58"/>
      <c r="CO260" s="58"/>
      <c r="CP260" s="58"/>
      <c r="CQ260" s="58"/>
      <c r="CR260" s="58"/>
      <c r="CS260" s="58"/>
      <c r="CT260" s="58"/>
      <c r="CU260" s="58"/>
      <c r="CV260" s="58"/>
      <c r="CW260" s="58"/>
      <c r="CX260" s="58"/>
      <c r="CY260" s="58"/>
      <c r="CZ260" s="58"/>
      <c r="DA260" s="58"/>
      <c r="DB260" s="58"/>
      <c r="DC260" s="58"/>
      <c r="DD260" s="58"/>
      <c r="DE260" s="58"/>
      <c r="DF260" s="58"/>
      <c r="DG260" s="58"/>
      <c r="DH260" s="58"/>
      <c r="DI260" s="58"/>
      <c r="DJ260" s="58"/>
      <c r="DK260" s="58"/>
      <c r="DL260" s="58"/>
      <c r="DM260" s="58"/>
      <c r="DN260" s="58"/>
      <c r="DO260" s="58"/>
      <c r="DP260" s="58"/>
      <c r="DQ260" s="58"/>
    </row>
    <row r="261" spans="1:121" s="52" customFormat="1" ht="33.75" customHeight="1" x14ac:dyDescent="0.25">
      <c r="A261" s="52">
        <v>230</v>
      </c>
      <c r="B261" s="65">
        <v>3745</v>
      </c>
      <c r="C261" s="44">
        <v>6121</v>
      </c>
      <c r="D261" s="976">
        <v>5045</v>
      </c>
      <c r="E261" s="1068" t="s">
        <v>511</v>
      </c>
      <c r="F261" s="467" t="s">
        <v>28</v>
      </c>
      <c r="G261" s="468">
        <v>400</v>
      </c>
      <c r="H261" s="468">
        <v>2018</v>
      </c>
      <c r="I261" s="469">
        <v>2018</v>
      </c>
      <c r="J261" s="470">
        <f t="shared" ref="J261:J265" si="55">K261+L261+M261+SUM(R261:AA261)</f>
        <v>6300</v>
      </c>
      <c r="K261" s="471">
        <v>0</v>
      </c>
      <c r="L261" s="472">
        <v>0</v>
      </c>
      <c r="M261" s="161">
        <f t="shared" ref="M261:M265" si="56">N261+O261+P261+Q261</f>
        <v>800</v>
      </c>
      <c r="N261" s="473">
        <v>300</v>
      </c>
      <c r="O261" s="474">
        <v>500</v>
      </c>
      <c r="P261" s="471">
        <v>0</v>
      </c>
      <c r="Q261" s="472">
        <v>0</v>
      </c>
      <c r="R261" s="475">
        <v>5500</v>
      </c>
      <c r="S261" s="471">
        <v>0</v>
      </c>
      <c r="T261" s="476">
        <v>0</v>
      </c>
      <c r="U261" s="477">
        <v>0</v>
      </c>
      <c r="V261" s="471">
        <v>0</v>
      </c>
      <c r="W261" s="472">
        <v>0</v>
      </c>
      <c r="X261" s="475">
        <v>0</v>
      </c>
      <c r="Y261" s="471">
        <v>0</v>
      </c>
      <c r="Z261" s="476">
        <v>0</v>
      </c>
      <c r="AA261" s="478">
        <v>0</v>
      </c>
      <c r="AB261"/>
      <c r="AC261"/>
      <c r="AD261"/>
      <c r="AE261"/>
      <c r="AF261"/>
      <c r="AG261"/>
      <c r="AH261"/>
      <c r="AI261"/>
      <c r="AJ261" s="291"/>
      <c r="AK261" s="291"/>
      <c r="AL261" s="291"/>
      <c r="AM261" s="291"/>
      <c r="AN261" s="291"/>
      <c r="AO261" s="291"/>
      <c r="AP261" s="291"/>
      <c r="AQ261" s="291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8"/>
      <c r="BL261" s="58"/>
      <c r="BM261" s="58"/>
      <c r="BN261" s="58"/>
      <c r="BO261" s="58"/>
      <c r="BP261" s="58"/>
      <c r="BQ261" s="58"/>
      <c r="BR261" s="58"/>
      <c r="BS261" s="58"/>
      <c r="BT261" s="58"/>
      <c r="BU261" s="58"/>
      <c r="BV261" s="58"/>
      <c r="BW261" s="58"/>
      <c r="BX261" s="58"/>
      <c r="BY261" s="58"/>
      <c r="BZ261" s="58"/>
      <c r="CA261" s="58"/>
      <c r="CB261" s="58"/>
      <c r="CC261" s="58"/>
      <c r="CD261" s="58"/>
      <c r="CE261" s="58"/>
      <c r="CF261" s="58"/>
      <c r="CG261" s="58"/>
      <c r="CH261" s="58"/>
      <c r="CI261" s="58"/>
      <c r="CJ261" s="58"/>
      <c r="CK261" s="58"/>
      <c r="CL261" s="58"/>
      <c r="CM261" s="58"/>
      <c r="CN261" s="58"/>
      <c r="CO261" s="58"/>
      <c r="CP261" s="58"/>
      <c r="CQ261" s="58"/>
      <c r="CR261" s="58"/>
      <c r="CS261" s="58"/>
      <c r="CT261" s="58"/>
      <c r="CU261" s="58"/>
      <c r="CV261" s="58"/>
      <c r="CW261" s="58"/>
      <c r="CX261" s="58"/>
      <c r="CY261" s="58"/>
      <c r="CZ261" s="58"/>
      <c r="DA261" s="58"/>
      <c r="DB261" s="58"/>
      <c r="DC261" s="58"/>
      <c r="DD261" s="58"/>
      <c r="DE261" s="58"/>
      <c r="DF261" s="58"/>
      <c r="DG261" s="58"/>
      <c r="DH261" s="58"/>
      <c r="DI261" s="58"/>
      <c r="DJ261" s="58"/>
      <c r="DK261" s="58"/>
      <c r="DL261" s="58"/>
      <c r="DM261" s="58"/>
      <c r="DN261" s="58"/>
      <c r="DO261" s="58"/>
      <c r="DP261" s="58"/>
      <c r="DQ261" s="58"/>
    </row>
    <row r="262" spans="1:121" s="52" customFormat="1" ht="36" customHeight="1" x14ac:dyDescent="0.25">
      <c r="A262" s="52">
        <v>230</v>
      </c>
      <c r="B262" s="65">
        <v>3745</v>
      </c>
      <c r="C262" s="44"/>
      <c r="D262" s="1127">
        <v>5046</v>
      </c>
      <c r="E262" s="375" t="s">
        <v>512</v>
      </c>
      <c r="F262" s="467" t="s">
        <v>28</v>
      </c>
      <c r="G262" s="468">
        <v>400</v>
      </c>
      <c r="H262" s="468">
        <v>2018</v>
      </c>
      <c r="I262" s="469">
        <v>2019</v>
      </c>
      <c r="J262" s="470">
        <f t="shared" si="55"/>
        <v>3000</v>
      </c>
      <c r="K262" s="471">
        <v>0</v>
      </c>
      <c r="L262" s="472">
        <v>0</v>
      </c>
      <c r="M262" s="161">
        <f t="shared" si="56"/>
        <v>500</v>
      </c>
      <c r="N262" s="473">
        <v>0</v>
      </c>
      <c r="O262" s="474">
        <v>500</v>
      </c>
      <c r="P262" s="471">
        <v>0</v>
      </c>
      <c r="Q262" s="472">
        <v>0</v>
      </c>
      <c r="R262" s="475">
        <v>2500</v>
      </c>
      <c r="S262" s="471">
        <v>0</v>
      </c>
      <c r="T262" s="476">
        <v>0</v>
      </c>
      <c r="U262" s="477">
        <v>0</v>
      </c>
      <c r="V262" s="471">
        <v>0</v>
      </c>
      <c r="W262" s="472">
        <v>0</v>
      </c>
      <c r="X262" s="475">
        <v>0</v>
      </c>
      <c r="Y262" s="471">
        <v>0</v>
      </c>
      <c r="Z262" s="476">
        <v>0</v>
      </c>
      <c r="AA262" s="478">
        <v>0</v>
      </c>
      <c r="AB262"/>
      <c r="AC262"/>
      <c r="AD262"/>
      <c r="AE262"/>
      <c r="AF262"/>
      <c r="AG262"/>
      <c r="AH262"/>
      <c r="AI262"/>
      <c r="AJ262" s="291"/>
      <c r="AK262" s="291"/>
      <c r="AL262" s="291"/>
      <c r="AM262" s="291"/>
      <c r="AN262" s="291"/>
      <c r="AO262" s="291"/>
      <c r="AP262" s="291"/>
      <c r="AQ262" s="291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8"/>
      <c r="BL262" s="58"/>
      <c r="BM262" s="58"/>
      <c r="BN262" s="58"/>
      <c r="BO262" s="58"/>
      <c r="BP262" s="58"/>
      <c r="BQ262" s="58"/>
      <c r="BR262" s="58"/>
      <c r="BS262" s="58"/>
      <c r="BT262" s="58"/>
      <c r="BU262" s="58"/>
      <c r="BV262" s="58"/>
      <c r="BW262" s="58"/>
      <c r="BX262" s="58"/>
      <c r="BY262" s="58"/>
      <c r="BZ262" s="58"/>
      <c r="CA262" s="58"/>
      <c r="CB262" s="58"/>
      <c r="CC262" s="58"/>
      <c r="CD262" s="58"/>
      <c r="CE262" s="58"/>
      <c r="CF262" s="58"/>
      <c r="CG262" s="58"/>
      <c r="CH262" s="58"/>
      <c r="CI262" s="58"/>
      <c r="CJ262" s="58"/>
      <c r="CK262" s="58"/>
      <c r="CL262" s="58"/>
      <c r="CM262" s="58"/>
      <c r="CN262" s="58"/>
      <c r="CO262" s="58"/>
      <c r="CP262" s="58"/>
      <c r="CQ262" s="58"/>
      <c r="CR262" s="58"/>
      <c r="CS262" s="58"/>
      <c r="CT262" s="58"/>
      <c r="CU262" s="58"/>
      <c r="CV262" s="58"/>
      <c r="CW262" s="58"/>
      <c r="CX262" s="58"/>
      <c r="CY262" s="58"/>
      <c r="CZ262" s="58"/>
      <c r="DA262" s="58"/>
      <c r="DB262" s="58"/>
      <c r="DC262" s="58"/>
      <c r="DD262" s="58"/>
      <c r="DE262" s="58"/>
      <c r="DF262" s="58"/>
      <c r="DG262" s="58"/>
      <c r="DH262" s="58"/>
      <c r="DI262" s="58"/>
      <c r="DJ262" s="58"/>
      <c r="DK262" s="58"/>
      <c r="DL262" s="58"/>
      <c r="DM262" s="58"/>
      <c r="DN262" s="58"/>
      <c r="DO262" s="58"/>
      <c r="DP262" s="58"/>
      <c r="DQ262" s="58"/>
    </row>
    <row r="263" spans="1:121" s="52" customFormat="1" ht="30.75" customHeight="1" x14ac:dyDescent="0.25">
      <c r="A263" s="52">
        <v>230</v>
      </c>
      <c r="B263" s="65">
        <v>3745</v>
      </c>
      <c r="C263" s="44"/>
      <c r="D263" s="1127">
        <v>5047</v>
      </c>
      <c r="E263" s="375" t="s">
        <v>513</v>
      </c>
      <c r="F263" s="467" t="s">
        <v>88</v>
      </c>
      <c r="G263" s="468">
        <v>400</v>
      </c>
      <c r="H263" s="468">
        <v>2018</v>
      </c>
      <c r="I263" s="469">
        <v>2019</v>
      </c>
      <c r="J263" s="470">
        <f t="shared" si="55"/>
        <v>3000</v>
      </c>
      <c r="K263" s="471">
        <v>0</v>
      </c>
      <c r="L263" s="472">
        <v>0</v>
      </c>
      <c r="M263" s="161">
        <f t="shared" si="56"/>
        <v>500</v>
      </c>
      <c r="N263" s="473">
        <v>0</v>
      </c>
      <c r="O263" s="474">
        <v>500</v>
      </c>
      <c r="P263" s="471">
        <v>0</v>
      </c>
      <c r="Q263" s="472">
        <v>0</v>
      </c>
      <c r="R263" s="475">
        <v>2500</v>
      </c>
      <c r="S263" s="471">
        <v>0</v>
      </c>
      <c r="T263" s="476">
        <v>0</v>
      </c>
      <c r="U263" s="477">
        <v>0</v>
      </c>
      <c r="V263" s="471">
        <v>0</v>
      </c>
      <c r="W263" s="472">
        <v>0</v>
      </c>
      <c r="X263" s="475">
        <v>0</v>
      </c>
      <c r="Y263" s="471">
        <v>0</v>
      </c>
      <c r="Z263" s="476">
        <v>0</v>
      </c>
      <c r="AA263" s="478">
        <v>0</v>
      </c>
      <c r="AB263" s="317"/>
      <c r="AC263" s="317"/>
      <c r="AD263" s="317"/>
      <c r="AE263" s="317"/>
      <c r="AF263" s="73"/>
      <c r="AG263"/>
      <c r="AH263"/>
      <c r="AI263"/>
      <c r="AJ263" s="291"/>
      <c r="AK263" s="291"/>
      <c r="AL263" s="291"/>
      <c r="AM263" s="291"/>
      <c r="AN263" s="291"/>
      <c r="AO263" s="291"/>
      <c r="AP263" s="291"/>
      <c r="AQ263" s="291"/>
      <c r="AR263" s="291"/>
      <c r="AS263" s="291"/>
      <c r="AT263" s="291"/>
      <c r="AU263" s="291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L263" s="58"/>
      <c r="BM263" s="58"/>
      <c r="BN263" s="58"/>
      <c r="BO263" s="58"/>
      <c r="BP263" s="58"/>
      <c r="BQ263" s="58"/>
      <c r="BR263" s="58"/>
      <c r="BS263" s="58"/>
      <c r="BT263" s="58"/>
      <c r="BU263" s="58"/>
      <c r="BV263" s="58"/>
      <c r="BW263" s="58"/>
      <c r="BX263" s="58"/>
      <c r="BY263" s="58"/>
      <c r="BZ263" s="58"/>
      <c r="CA263" s="58"/>
      <c r="CB263" s="58"/>
      <c r="CC263" s="58"/>
      <c r="CD263" s="58"/>
      <c r="CE263" s="58"/>
      <c r="CF263" s="58"/>
      <c r="CG263" s="58"/>
      <c r="CH263" s="58"/>
      <c r="CI263" s="58"/>
      <c r="CJ263" s="58"/>
      <c r="CK263" s="58"/>
      <c r="CL263" s="58"/>
      <c r="CM263" s="58"/>
      <c r="CN263" s="58"/>
      <c r="CO263" s="58"/>
      <c r="CP263" s="58"/>
      <c r="CQ263" s="58"/>
      <c r="CR263" s="58"/>
      <c r="CS263" s="58"/>
      <c r="CT263" s="58"/>
      <c r="CU263" s="58"/>
      <c r="CV263" s="58"/>
      <c r="CW263" s="58"/>
      <c r="CX263" s="58"/>
      <c r="CY263" s="58"/>
      <c r="CZ263" s="58"/>
      <c r="DA263" s="58"/>
      <c r="DB263" s="58"/>
      <c r="DC263" s="58"/>
      <c r="DD263" s="58"/>
      <c r="DE263" s="58"/>
      <c r="DF263" s="58"/>
      <c r="DG263" s="58"/>
      <c r="DH263" s="58"/>
      <c r="DI263" s="58"/>
      <c r="DJ263" s="58"/>
      <c r="DK263" s="58"/>
      <c r="DL263" s="58"/>
      <c r="DM263" s="58"/>
      <c r="DN263" s="58"/>
      <c r="DO263" s="58"/>
      <c r="DP263" s="58"/>
      <c r="DQ263" s="58"/>
    </row>
    <row r="264" spans="1:121" s="52" customFormat="1" ht="45.75" customHeight="1" x14ac:dyDescent="0.25">
      <c r="A264" s="52">
        <v>230</v>
      </c>
      <c r="B264" s="65">
        <v>3745</v>
      </c>
      <c r="C264" s="44">
        <v>6121</v>
      </c>
      <c r="D264" s="1149">
        <v>8212</v>
      </c>
      <c r="E264" s="385" t="s">
        <v>514</v>
      </c>
      <c r="F264" s="367" t="s">
        <v>75</v>
      </c>
      <c r="G264" s="337">
        <v>400</v>
      </c>
      <c r="H264" s="337">
        <v>2017</v>
      </c>
      <c r="I264" s="430">
        <v>2022</v>
      </c>
      <c r="J264" s="483">
        <f t="shared" si="55"/>
        <v>155400</v>
      </c>
      <c r="K264" s="184">
        <v>0</v>
      </c>
      <c r="L264" s="180">
        <v>0</v>
      </c>
      <c r="M264" s="181">
        <f t="shared" si="56"/>
        <v>3000</v>
      </c>
      <c r="N264" s="182">
        <v>0</v>
      </c>
      <c r="O264" s="183">
        <v>0</v>
      </c>
      <c r="P264" s="184">
        <v>0</v>
      </c>
      <c r="Q264" s="1179">
        <v>3000</v>
      </c>
      <c r="R264" s="185">
        <v>1000</v>
      </c>
      <c r="S264" s="184">
        <v>0</v>
      </c>
      <c r="T264" s="186">
        <v>0</v>
      </c>
      <c r="U264" s="187">
        <v>1000</v>
      </c>
      <c r="V264" s="184">
        <v>0</v>
      </c>
      <c r="W264" s="180">
        <v>0</v>
      </c>
      <c r="X264" s="185">
        <v>0</v>
      </c>
      <c r="Y264" s="184">
        <v>75200</v>
      </c>
      <c r="Z264" s="186">
        <v>0</v>
      </c>
      <c r="AA264" s="188">
        <v>75200</v>
      </c>
      <c r="AB264"/>
      <c r="AC264"/>
      <c r="AD264"/>
      <c r="AE264"/>
      <c r="AF264"/>
      <c r="AG264"/>
      <c r="AH264"/>
      <c r="AI264"/>
      <c r="AJ264" s="291"/>
      <c r="AK264" s="291"/>
      <c r="AL264" s="291"/>
      <c r="AM264" s="291"/>
      <c r="AN264" s="291"/>
      <c r="AO264" s="291"/>
      <c r="AP264" s="291"/>
      <c r="AQ264" s="291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8"/>
      <c r="BL264" s="58"/>
      <c r="BM264" s="58"/>
      <c r="BN264" s="58"/>
      <c r="BO264" s="58"/>
      <c r="BP264" s="58"/>
      <c r="BQ264" s="58"/>
      <c r="BR264" s="58"/>
      <c r="BS264" s="58"/>
      <c r="BT264" s="58"/>
      <c r="BU264" s="58"/>
      <c r="BV264" s="58"/>
      <c r="BW264" s="58"/>
      <c r="BX264" s="58"/>
      <c r="BY264" s="58"/>
      <c r="BZ264" s="58"/>
      <c r="CA264" s="58"/>
      <c r="CB264" s="58"/>
      <c r="CC264" s="58"/>
      <c r="CD264" s="58"/>
      <c r="CE264" s="58"/>
      <c r="CF264" s="58"/>
      <c r="CG264" s="58"/>
      <c r="CH264" s="58"/>
      <c r="CI264" s="58"/>
      <c r="CJ264" s="58"/>
      <c r="CK264" s="58"/>
      <c r="CL264" s="58"/>
      <c r="CM264" s="58"/>
      <c r="CN264" s="58"/>
      <c r="CO264" s="58"/>
      <c r="CP264" s="58"/>
      <c r="CQ264" s="58"/>
      <c r="CR264" s="58"/>
      <c r="CS264" s="58"/>
      <c r="CT264" s="58"/>
      <c r="CU264" s="58"/>
      <c r="CV264" s="58"/>
      <c r="CW264" s="58"/>
      <c r="CX264" s="58"/>
      <c r="CY264" s="58"/>
      <c r="CZ264" s="58"/>
      <c r="DA264" s="58"/>
      <c r="DB264" s="58"/>
      <c r="DC264" s="58"/>
      <c r="DD264" s="58"/>
      <c r="DE264" s="58"/>
      <c r="DF264" s="58"/>
      <c r="DG264" s="58"/>
      <c r="DH264" s="58"/>
      <c r="DI264" s="58"/>
      <c r="DJ264" s="58"/>
      <c r="DK264" s="58"/>
      <c r="DL264" s="58"/>
      <c r="DM264" s="58"/>
      <c r="DN264" s="58"/>
      <c r="DO264" s="58"/>
      <c r="DP264" s="58"/>
      <c r="DQ264" s="58"/>
    </row>
    <row r="265" spans="1:121" s="58" customFormat="1" ht="29.25" customHeight="1" x14ac:dyDescent="0.25">
      <c r="A265" s="628">
        <v>230</v>
      </c>
      <c r="B265" s="65">
        <v>3745</v>
      </c>
      <c r="C265" s="57">
        <v>6121</v>
      </c>
      <c r="D265" s="1149">
        <v>8217</v>
      </c>
      <c r="E265" s="385" t="s">
        <v>515</v>
      </c>
      <c r="F265" s="386" t="s">
        <v>516</v>
      </c>
      <c r="G265" s="387">
        <v>400</v>
      </c>
      <c r="H265" s="387">
        <v>2017</v>
      </c>
      <c r="I265" s="388">
        <v>2020</v>
      </c>
      <c r="J265" s="700">
        <f t="shared" si="55"/>
        <v>28000</v>
      </c>
      <c r="K265" s="612">
        <v>0</v>
      </c>
      <c r="L265" s="613">
        <v>100</v>
      </c>
      <c r="M265" s="54">
        <f t="shared" si="56"/>
        <v>1400</v>
      </c>
      <c r="N265" s="89">
        <v>400</v>
      </c>
      <c r="O265" s="390">
        <v>0</v>
      </c>
      <c r="P265" s="612">
        <v>0</v>
      </c>
      <c r="Q265" s="1183">
        <v>1000</v>
      </c>
      <c r="R265" s="91">
        <v>500</v>
      </c>
      <c r="S265" s="612">
        <v>0</v>
      </c>
      <c r="T265" s="613">
        <v>0</v>
      </c>
      <c r="U265" s="93">
        <v>26000</v>
      </c>
      <c r="V265" s="612">
        <v>0</v>
      </c>
      <c r="W265" s="611">
        <v>0</v>
      </c>
      <c r="X265" s="91">
        <v>0</v>
      </c>
      <c r="Y265" s="612">
        <v>0</v>
      </c>
      <c r="Z265" s="613">
        <v>0</v>
      </c>
      <c r="AA265" s="1079">
        <v>0</v>
      </c>
      <c r="AB265"/>
      <c r="AC265"/>
      <c r="AD265"/>
      <c r="AE265"/>
      <c r="AF265"/>
      <c r="AG265"/>
      <c r="AH265"/>
      <c r="AI265"/>
      <c r="AJ265" s="291"/>
      <c r="AK265" s="291"/>
      <c r="AL265" s="291"/>
      <c r="AM265" s="291"/>
      <c r="AN265" s="291"/>
      <c r="AO265" s="291"/>
      <c r="AP265" s="291"/>
      <c r="AQ265" s="291"/>
    </row>
    <row r="266" spans="1:121" s="52" customFormat="1" ht="31.5" customHeight="1" x14ac:dyDescent="0.25">
      <c r="A266" s="52">
        <v>230</v>
      </c>
      <c r="B266" s="65">
        <v>4357</v>
      </c>
      <c r="C266" s="443">
        <v>6121</v>
      </c>
      <c r="D266" s="1124">
        <v>6022</v>
      </c>
      <c r="E266" s="1125" t="s">
        <v>150</v>
      </c>
      <c r="F266" s="279" t="s">
        <v>59</v>
      </c>
      <c r="G266" s="280">
        <v>400</v>
      </c>
      <c r="H266" s="280">
        <v>2011</v>
      </c>
      <c r="I266" s="281">
        <v>2019</v>
      </c>
      <c r="J266" s="486">
        <f t="shared" ref="J266:J282" si="57">K266+L266+M266+SUM(R266:AA266)</f>
        <v>5022</v>
      </c>
      <c r="K266" s="286">
        <v>2741</v>
      </c>
      <c r="L266" s="288">
        <v>0</v>
      </c>
      <c r="M266" s="310">
        <f>N266+O266+P266+Q266</f>
        <v>1281</v>
      </c>
      <c r="N266" s="284">
        <v>1281</v>
      </c>
      <c r="O266" s="285">
        <v>0</v>
      </c>
      <c r="P266" s="286">
        <v>0</v>
      </c>
      <c r="Q266" s="283">
        <v>0</v>
      </c>
      <c r="R266" s="287">
        <v>1000</v>
      </c>
      <c r="S266" s="286">
        <v>0</v>
      </c>
      <c r="T266" s="288">
        <v>0</v>
      </c>
      <c r="U266" s="289">
        <v>0</v>
      </c>
      <c r="V266" s="286">
        <v>0</v>
      </c>
      <c r="W266" s="283">
        <v>0</v>
      </c>
      <c r="X266" s="287">
        <v>0</v>
      </c>
      <c r="Y266" s="286">
        <v>0</v>
      </c>
      <c r="Z266" s="288">
        <v>0</v>
      </c>
      <c r="AA266" s="290">
        <v>0</v>
      </c>
      <c r="AB266"/>
      <c r="AC266"/>
      <c r="AD266"/>
      <c r="AE266"/>
      <c r="AF266"/>
      <c r="AG266"/>
      <c r="AH266"/>
      <c r="AI266"/>
      <c r="AJ266" s="291"/>
      <c r="AK266" s="291"/>
      <c r="AL266" s="291"/>
      <c r="AM266" s="291"/>
      <c r="AN266" s="291"/>
      <c r="AO266" s="291"/>
      <c r="AP266" s="291"/>
      <c r="AQ266" s="291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8"/>
      <c r="BR266" s="58"/>
      <c r="BS266" s="58"/>
      <c r="BT266" s="58"/>
      <c r="BU266" s="58"/>
      <c r="BV266" s="58"/>
      <c r="BW266" s="58"/>
      <c r="BX266" s="58"/>
      <c r="BY266" s="58"/>
      <c r="BZ266" s="58"/>
      <c r="CA266" s="58"/>
      <c r="CB266" s="58"/>
      <c r="CC266" s="58"/>
      <c r="CD266" s="58"/>
      <c r="CE266" s="58"/>
      <c r="CF266" s="58"/>
      <c r="CG266" s="58"/>
      <c r="CH266" s="58"/>
      <c r="CI266" s="58"/>
      <c r="CJ266" s="58"/>
      <c r="CK266" s="58"/>
      <c r="CL266" s="58"/>
      <c r="CM266" s="58"/>
      <c r="CN266" s="58"/>
      <c r="CO266" s="58"/>
      <c r="CP266" s="58"/>
      <c r="CQ266" s="58"/>
      <c r="CR266" s="58"/>
      <c r="CS266" s="58"/>
      <c r="CT266" s="58"/>
      <c r="CU266" s="58"/>
      <c r="CV266" s="58"/>
      <c r="CW266" s="58"/>
      <c r="CX266" s="58"/>
      <c r="CY266" s="58"/>
      <c r="CZ266" s="58"/>
      <c r="DA266" s="58"/>
      <c r="DB266" s="58"/>
      <c r="DC266" s="58"/>
      <c r="DD266" s="58"/>
      <c r="DE266" s="58"/>
      <c r="DF266" s="58"/>
      <c r="DG266" s="58"/>
      <c r="DH266" s="58"/>
      <c r="DI266" s="58"/>
      <c r="DJ266" s="58"/>
      <c r="DK266" s="58"/>
      <c r="DL266" s="58"/>
      <c r="DM266" s="58"/>
      <c r="DN266" s="58"/>
      <c r="DO266" s="58"/>
      <c r="DP266" s="58"/>
      <c r="DQ266" s="58"/>
    </row>
    <row r="267" spans="1:121" s="52" customFormat="1" ht="28.5" customHeight="1" x14ac:dyDescent="0.25">
      <c r="A267" s="52">
        <v>230</v>
      </c>
      <c r="B267" s="65">
        <v>4357</v>
      </c>
      <c r="C267" s="443">
        <v>6121</v>
      </c>
      <c r="D267" s="1127">
        <v>6026</v>
      </c>
      <c r="E267" s="375" t="s">
        <v>517</v>
      </c>
      <c r="F267" s="467" t="s">
        <v>30</v>
      </c>
      <c r="G267" s="468">
        <v>400</v>
      </c>
      <c r="H267" s="468">
        <v>2010</v>
      </c>
      <c r="I267" s="469">
        <v>2018</v>
      </c>
      <c r="J267" s="470">
        <f t="shared" si="57"/>
        <v>2831</v>
      </c>
      <c r="K267" s="471">
        <v>2236</v>
      </c>
      <c r="L267" s="472">
        <v>95</v>
      </c>
      <c r="M267" s="310">
        <f>N267+O267+P267+Q267</f>
        <v>500</v>
      </c>
      <c r="N267" s="473">
        <v>0</v>
      </c>
      <c r="O267" s="474">
        <v>500</v>
      </c>
      <c r="P267" s="471">
        <v>0</v>
      </c>
      <c r="Q267" s="472">
        <v>0</v>
      </c>
      <c r="R267" s="475">
        <v>0</v>
      </c>
      <c r="S267" s="471">
        <v>0</v>
      </c>
      <c r="T267" s="476">
        <v>0</v>
      </c>
      <c r="U267" s="477">
        <v>0</v>
      </c>
      <c r="V267" s="471">
        <v>0</v>
      </c>
      <c r="W267" s="472">
        <v>0</v>
      </c>
      <c r="X267" s="475">
        <v>0</v>
      </c>
      <c r="Y267" s="471">
        <v>0</v>
      </c>
      <c r="Z267" s="476">
        <v>0</v>
      </c>
      <c r="AA267" s="478">
        <v>0</v>
      </c>
      <c r="AB267" s="317"/>
      <c r="AC267" s="317"/>
      <c r="AD267" s="317"/>
      <c r="AE267" s="317"/>
      <c r="AF267" s="73"/>
      <c r="AG267"/>
      <c r="AH267"/>
      <c r="AI267"/>
      <c r="AJ267" s="291"/>
      <c r="AK267" s="291"/>
      <c r="AL267" s="291"/>
      <c r="AM267" s="291"/>
      <c r="AN267" s="291"/>
      <c r="AO267" s="291"/>
      <c r="AP267" s="291"/>
      <c r="AQ267" s="291"/>
      <c r="AR267" s="291"/>
      <c r="AS267" s="291"/>
      <c r="AT267" s="291"/>
      <c r="AU267" s="291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8"/>
      <c r="BR267" s="58"/>
      <c r="BS267" s="58"/>
      <c r="BT267" s="58"/>
      <c r="BU267" s="58"/>
      <c r="BV267" s="58"/>
      <c r="BW267" s="58"/>
      <c r="BX267" s="58"/>
      <c r="BY267" s="58"/>
      <c r="BZ267" s="58"/>
      <c r="CA267" s="58"/>
      <c r="CB267" s="58"/>
      <c r="CC267" s="58"/>
      <c r="CD267" s="58"/>
      <c r="CE267" s="58"/>
      <c r="CF267" s="58"/>
      <c r="CG267" s="58"/>
      <c r="CH267" s="58"/>
      <c r="CI267" s="58"/>
      <c r="CJ267" s="58"/>
      <c r="CK267" s="58"/>
      <c r="CL267" s="58"/>
      <c r="CM267" s="58"/>
      <c r="CN267" s="58"/>
      <c r="CO267" s="58"/>
      <c r="CP267" s="58"/>
      <c r="CQ267" s="58"/>
      <c r="CR267" s="58"/>
      <c r="CS267" s="58"/>
      <c r="CT267" s="58"/>
      <c r="CU267" s="58"/>
      <c r="CV267" s="58"/>
      <c r="CW267" s="58"/>
      <c r="CX267" s="58"/>
      <c r="CY267" s="58"/>
      <c r="CZ267" s="58"/>
      <c r="DA267" s="58"/>
      <c r="DB267" s="58"/>
      <c r="DC267" s="58"/>
      <c r="DD267" s="58"/>
      <c r="DE267" s="58"/>
      <c r="DF267" s="58"/>
      <c r="DG267" s="58"/>
      <c r="DH267" s="58"/>
      <c r="DI267" s="58"/>
      <c r="DJ267" s="58"/>
      <c r="DK267" s="58"/>
      <c r="DL267" s="58"/>
      <c r="DM267" s="58"/>
      <c r="DN267" s="58"/>
      <c r="DO267" s="58"/>
      <c r="DP267" s="58"/>
      <c r="DQ267" s="58"/>
    </row>
    <row r="268" spans="1:121" s="52" customFormat="1" ht="28.5" customHeight="1" x14ac:dyDescent="0.25">
      <c r="A268" s="52">
        <v>230</v>
      </c>
      <c r="B268" s="65">
        <v>4357</v>
      </c>
      <c r="C268" s="443">
        <v>6121</v>
      </c>
      <c r="D268" s="1124">
        <v>6027</v>
      </c>
      <c r="E268" s="1125" t="s">
        <v>151</v>
      </c>
      <c r="F268" s="467" t="s">
        <v>30</v>
      </c>
      <c r="G268" s="468">
        <v>400</v>
      </c>
      <c r="H268" s="468">
        <v>2014</v>
      </c>
      <c r="I268" s="469">
        <v>2018</v>
      </c>
      <c r="J268" s="470">
        <f t="shared" si="57"/>
        <v>5252</v>
      </c>
      <c r="K268" s="471">
        <v>4011</v>
      </c>
      <c r="L268" s="472">
        <v>0</v>
      </c>
      <c r="M268" s="310">
        <f>N268+O268+P268+Q268</f>
        <v>1241</v>
      </c>
      <c r="N268" s="473">
        <v>741</v>
      </c>
      <c r="O268" s="474">
        <v>500</v>
      </c>
      <c r="P268" s="471">
        <v>0</v>
      </c>
      <c r="Q268" s="472">
        <v>0</v>
      </c>
      <c r="R268" s="475">
        <v>0</v>
      </c>
      <c r="S268" s="471">
        <v>0</v>
      </c>
      <c r="T268" s="476">
        <v>0</v>
      </c>
      <c r="U268" s="477">
        <v>0</v>
      </c>
      <c r="V268" s="471">
        <v>0</v>
      </c>
      <c r="W268" s="472">
        <v>0</v>
      </c>
      <c r="X268" s="475">
        <v>0</v>
      </c>
      <c r="Y268" s="471">
        <v>0</v>
      </c>
      <c r="Z268" s="476">
        <v>0</v>
      </c>
      <c r="AA268" s="478">
        <v>0</v>
      </c>
      <c r="AB268" s="317"/>
      <c r="AC268" s="317"/>
      <c r="AD268" s="317"/>
      <c r="AE268" s="317"/>
      <c r="AF268" s="73"/>
      <c r="AG268"/>
      <c r="AH268"/>
      <c r="AI268"/>
      <c r="AJ268" s="291"/>
      <c r="AK268" s="291"/>
      <c r="AL268" s="291"/>
      <c r="AM268" s="291"/>
      <c r="AN268" s="291"/>
      <c r="AO268" s="291"/>
      <c r="AP268" s="291"/>
      <c r="AQ268" s="291"/>
      <c r="AR268" s="291"/>
      <c r="AS268" s="291"/>
      <c r="AT268" s="291"/>
      <c r="AU268" s="291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L268" s="58"/>
      <c r="BM268" s="58"/>
      <c r="BN268" s="58"/>
      <c r="BO268" s="58"/>
      <c r="BP268" s="58"/>
      <c r="BQ268" s="58"/>
      <c r="BR268" s="58"/>
      <c r="BS268" s="58"/>
      <c r="BT268" s="58"/>
      <c r="BU268" s="58"/>
      <c r="BV268" s="58"/>
      <c r="BW268" s="58"/>
      <c r="BX268" s="58"/>
      <c r="BY268" s="58"/>
      <c r="BZ268" s="58"/>
      <c r="CA268" s="58"/>
      <c r="CB268" s="58"/>
      <c r="CC268" s="58"/>
      <c r="CD268" s="58"/>
      <c r="CE268" s="58"/>
      <c r="CF268" s="58"/>
      <c r="CG268" s="58"/>
      <c r="CH268" s="58"/>
      <c r="CI268" s="58"/>
      <c r="CJ268" s="58"/>
      <c r="CK268" s="58"/>
      <c r="CL268" s="58"/>
      <c r="CM268" s="58"/>
      <c r="CN268" s="58"/>
      <c r="CO268" s="58"/>
      <c r="CP268" s="58"/>
      <c r="CQ268" s="58"/>
      <c r="CR268" s="58"/>
      <c r="CS268" s="58"/>
      <c r="CT268" s="58"/>
      <c r="CU268" s="58"/>
      <c r="CV268" s="58"/>
      <c r="CW268" s="58"/>
      <c r="CX268" s="58"/>
      <c r="CY268" s="58"/>
      <c r="CZ268" s="58"/>
      <c r="DA268" s="58"/>
      <c r="DB268" s="58"/>
      <c r="DC268" s="58"/>
      <c r="DD268" s="58"/>
      <c r="DE268" s="58"/>
      <c r="DF268" s="58"/>
      <c r="DG268" s="58"/>
      <c r="DH268" s="58"/>
      <c r="DI268" s="58"/>
      <c r="DJ268" s="58"/>
      <c r="DK268" s="58"/>
      <c r="DL268" s="58"/>
      <c r="DM268" s="58"/>
      <c r="DN268" s="58"/>
      <c r="DO268" s="58"/>
      <c r="DP268" s="58"/>
      <c r="DQ268" s="58"/>
    </row>
    <row r="269" spans="1:121" s="52" customFormat="1" ht="28.5" customHeight="1" x14ac:dyDescent="0.25">
      <c r="A269" s="52">
        <v>230</v>
      </c>
      <c r="B269" s="65">
        <v>4357</v>
      </c>
      <c r="C269" s="443">
        <v>6121</v>
      </c>
      <c r="D269" s="1141">
        <v>6032</v>
      </c>
      <c r="E269" s="392" t="s">
        <v>518</v>
      </c>
      <c r="F269" s="467" t="s">
        <v>59</v>
      </c>
      <c r="G269" s="468">
        <v>400</v>
      </c>
      <c r="H269" s="468">
        <v>2012</v>
      </c>
      <c r="I269" s="469">
        <v>2020</v>
      </c>
      <c r="J269" s="470">
        <f t="shared" si="57"/>
        <v>159881</v>
      </c>
      <c r="K269" s="471">
        <v>3448</v>
      </c>
      <c r="L269" s="472">
        <v>1400</v>
      </c>
      <c r="M269" s="310">
        <f>SUM(N269:Q269)</f>
        <v>2033</v>
      </c>
      <c r="N269" s="473">
        <v>33</v>
      </c>
      <c r="O269" s="474">
        <v>0</v>
      </c>
      <c r="P269" s="471">
        <v>0</v>
      </c>
      <c r="Q269" s="1184">
        <v>2000</v>
      </c>
      <c r="R269" s="475">
        <v>103000</v>
      </c>
      <c r="S269" s="471">
        <v>0</v>
      </c>
      <c r="T269" s="476">
        <v>0</v>
      </c>
      <c r="U269" s="477">
        <v>50000</v>
      </c>
      <c r="V269" s="471">
        <v>0</v>
      </c>
      <c r="W269" s="472">
        <v>0</v>
      </c>
      <c r="X269" s="475">
        <v>0</v>
      </c>
      <c r="Y269" s="471">
        <v>0</v>
      </c>
      <c r="Z269" s="476">
        <v>0</v>
      </c>
      <c r="AA269" s="478">
        <v>0</v>
      </c>
      <c r="AB269" s="317"/>
      <c r="AC269" s="317"/>
      <c r="AD269" s="317"/>
      <c r="AE269" s="317"/>
      <c r="AF269" s="73"/>
      <c r="AG269"/>
      <c r="AH269"/>
      <c r="AI269"/>
      <c r="AJ269" s="291"/>
      <c r="AK269" s="291"/>
      <c r="AL269" s="291"/>
      <c r="AM269" s="291"/>
      <c r="AN269" s="291"/>
      <c r="AO269" s="291"/>
      <c r="AP269" s="291"/>
      <c r="AQ269" s="291"/>
      <c r="AR269" s="291"/>
      <c r="AS269" s="291"/>
      <c r="AT269" s="291"/>
      <c r="AU269" s="291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L269" s="58"/>
      <c r="BM269" s="58"/>
      <c r="BN269" s="58"/>
      <c r="BO269" s="58"/>
      <c r="BP269" s="58"/>
      <c r="BQ269" s="58"/>
      <c r="BR269" s="58"/>
      <c r="BS269" s="58"/>
      <c r="BT269" s="58"/>
      <c r="BU269" s="58"/>
      <c r="BV269" s="58"/>
      <c r="BW269" s="58"/>
      <c r="BX269" s="58"/>
      <c r="BY269" s="58"/>
      <c r="BZ269" s="58"/>
      <c r="CA269" s="58"/>
      <c r="CB269" s="58"/>
      <c r="CC269" s="58"/>
      <c r="CD269" s="58"/>
      <c r="CE269" s="58"/>
      <c r="CF269" s="58"/>
      <c r="CG269" s="58"/>
      <c r="CH269" s="58"/>
      <c r="CI269" s="58"/>
      <c r="CJ269" s="58"/>
      <c r="CK269" s="58"/>
      <c r="CL269" s="58"/>
      <c r="CM269" s="58"/>
      <c r="CN269" s="58"/>
      <c r="CO269" s="58"/>
      <c r="CP269" s="58"/>
      <c r="CQ269" s="58"/>
      <c r="CR269" s="58"/>
      <c r="CS269" s="58"/>
      <c r="CT269" s="58"/>
      <c r="CU269" s="58"/>
      <c r="CV269" s="58"/>
      <c r="CW269" s="58"/>
      <c r="CX269" s="58"/>
      <c r="CY269" s="58"/>
      <c r="CZ269" s="58"/>
      <c r="DA269" s="58"/>
      <c r="DB269" s="58"/>
      <c r="DC269" s="58"/>
      <c r="DD269" s="58"/>
      <c r="DE269" s="58"/>
      <c r="DF269" s="58"/>
      <c r="DG269" s="58"/>
      <c r="DH269" s="58"/>
      <c r="DI269" s="58"/>
      <c r="DJ269" s="58"/>
      <c r="DK269" s="58"/>
      <c r="DL269" s="58"/>
      <c r="DM269" s="58"/>
      <c r="DN269" s="58"/>
      <c r="DO269" s="58"/>
      <c r="DP269" s="58"/>
      <c r="DQ269" s="58"/>
    </row>
    <row r="270" spans="1:121" s="52" customFormat="1" ht="28.5" customHeight="1" x14ac:dyDescent="0.25">
      <c r="A270" s="52">
        <v>230</v>
      </c>
      <c r="B270" s="65">
        <v>4357</v>
      </c>
      <c r="C270" s="443">
        <v>6121</v>
      </c>
      <c r="D270" s="1124">
        <v>6035</v>
      </c>
      <c r="E270" s="1125" t="s">
        <v>519</v>
      </c>
      <c r="F270" s="467" t="s">
        <v>30</v>
      </c>
      <c r="G270" s="468">
        <v>400</v>
      </c>
      <c r="H270" s="468">
        <v>2012</v>
      </c>
      <c r="I270" s="469">
        <v>2018</v>
      </c>
      <c r="J270" s="470">
        <f t="shared" si="57"/>
        <v>999</v>
      </c>
      <c r="K270" s="471">
        <v>110</v>
      </c>
      <c r="L270" s="472">
        <v>100</v>
      </c>
      <c r="M270" s="310">
        <f t="shared" ref="M270:M282" si="58">N270+O270+P270+Q270</f>
        <v>789</v>
      </c>
      <c r="N270" s="473">
        <v>789</v>
      </c>
      <c r="O270" s="474">
        <v>0</v>
      </c>
      <c r="P270" s="471">
        <v>0</v>
      </c>
      <c r="Q270" s="472">
        <v>0</v>
      </c>
      <c r="R270" s="475">
        <v>0</v>
      </c>
      <c r="S270" s="471">
        <v>0</v>
      </c>
      <c r="T270" s="476">
        <v>0</v>
      </c>
      <c r="U270" s="477">
        <v>0</v>
      </c>
      <c r="V270" s="471">
        <v>0</v>
      </c>
      <c r="W270" s="472">
        <v>0</v>
      </c>
      <c r="X270" s="475">
        <v>0</v>
      </c>
      <c r="Y270" s="471">
        <v>0</v>
      </c>
      <c r="Z270" s="476">
        <v>0</v>
      </c>
      <c r="AA270" s="478">
        <v>0</v>
      </c>
      <c r="AB270" s="317"/>
      <c r="AC270" s="317"/>
      <c r="AD270" s="317"/>
      <c r="AE270" s="317"/>
      <c r="AF270" s="73"/>
      <c r="AG270"/>
      <c r="AH270"/>
      <c r="AI270"/>
      <c r="AJ270" s="291"/>
      <c r="AK270" s="291"/>
      <c r="AL270" s="291"/>
      <c r="AM270" s="291"/>
      <c r="AN270" s="291"/>
      <c r="AO270" s="291"/>
      <c r="AP270" s="291"/>
      <c r="AQ270" s="291"/>
      <c r="AR270" s="291"/>
      <c r="AS270" s="291"/>
      <c r="AT270" s="291"/>
      <c r="AU270" s="291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8"/>
      <c r="BL270" s="58"/>
      <c r="BM270" s="58"/>
      <c r="BN270" s="58"/>
      <c r="BO270" s="58"/>
      <c r="BP270" s="58"/>
      <c r="BQ270" s="58"/>
      <c r="BR270" s="58"/>
      <c r="BS270" s="58"/>
      <c r="BT270" s="58"/>
      <c r="BU270" s="58"/>
      <c r="BV270" s="58"/>
      <c r="BW270" s="58"/>
      <c r="BX270" s="58"/>
      <c r="BY270" s="58"/>
      <c r="BZ270" s="58"/>
      <c r="CA270" s="58"/>
      <c r="CB270" s="58"/>
      <c r="CC270" s="58"/>
      <c r="CD270" s="58"/>
      <c r="CE270" s="58"/>
      <c r="CF270" s="58"/>
      <c r="CG270" s="58"/>
      <c r="CH270" s="58"/>
      <c r="CI270" s="58"/>
      <c r="CJ270" s="58"/>
      <c r="CK270" s="58"/>
      <c r="CL270" s="58"/>
      <c r="CM270" s="58"/>
      <c r="CN270" s="58"/>
      <c r="CO270" s="58"/>
      <c r="CP270" s="58"/>
      <c r="CQ270" s="58"/>
      <c r="CR270" s="58"/>
      <c r="CS270" s="58"/>
      <c r="CT270" s="58"/>
      <c r="CU270" s="58"/>
      <c r="CV270" s="58"/>
      <c r="CW270" s="58"/>
      <c r="CX270" s="58"/>
      <c r="CY270" s="58"/>
      <c r="CZ270" s="58"/>
      <c r="DA270" s="58"/>
      <c r="DB270" s="58"/>
      <c r="DC270" s="58"/>
      <c r="DD270" s="58"/>
      <c r="DE270" s="58"/>
      <c r="DF270" s="58"/>
      <c r="DG270" s="58"/>
      <c r="DH270" s="58"/>
      <c r="DI270" s="58"/>
      <c r="DJ270" s="58"/>
      <c r="DK270" s="58"/>
      <c r="DL270" s="58"/>
      <c r="DM270" s="58"/>
      <c r="DN270" s="58"/>
      <c r="DO270" s="58"/>
      <c r="DP270" s="58"/>
      <c r="DQ270" s="58"/>
    </row>
    <row r="271" spans="1:121" s="52" customFormat="1" ht="28.5" customHeight="1" x14ac:dyDescent="0.25">
      <c r="A271" s="52">
        <v>230</v>
      </c>
      <c r="B271" s="65">
        <v>4357</v>
      </c>
      <c r="C271" s="443">
        <v>6121</v>
      </c>
      <c r="D271" s="1127">
        <v>6036</v>
      </c>
      <c r="E271" s="375" t="s">
        <v>152</v>
      </c>
      <c r="F271" s="467"/>
      <c r="G271" s="468">
        <v>400</v>
      </c>
      <c r="H271" s="468">
        <v>2012</v>
      </c>
      <c r="I271" s="469">
        <v>2018</v>
      </c>
      <c r="J271" s="470">
        <f t="shared" si="57"/>
        <v>2615</v>
      </c>
      <c r="K271" s="471">
        <v>1286</v>
      </c>
      <c r="L271" s="472">
        <v>792</v>
      </c>
      <c r="M271" s="310">
        <f t="shared" si="58"/>
        <v>537</v>
      </c>
      <c r="N271" s="473">
        <v>0</v>
      </c>
      <c r="O271" s="474">
        <f>1000-463</f>
        <v>537</v>
      </c>
      <c r="P271" s="471">
        <v>0</v>
      </c>
      <c r="Q271" s="472">
        <v>0</v>
      </c>
      <c r="R271" s="475">
        <v>0</v>
      </c>
      <c r="S271" s="471">
        <v>0</v>
      </c>
      <c r="T271" s="476">
        <v>0</v>
      </c>
      <c r="U271" s="477">
        <v>0</v>
      </c>
      <c r="V271" s="471">
        <v>0</v>
      </c>
      <c r="W271" s="472">
        <v>0</v>
      </c>
      <c r="X271" s="475">
        <v>0</v>
      </c>
      <c r="Y271" s="471">
        <v>0</v>
      </c>
      <c r="Z271" s="476">
        <v>0</v>
      </c>
      <c r="AA271" s="478">
        <v>0</v>
      </c>
      <c r="AB271" s="317"/>
      <c r="AC271" s="317"/>
      <c r="AD271" s="317"/>
      <c r="AE271" s="317"/>
      <c r="AF271" s="73"/>
      <c r="AG271"/>
      <c r="AH271"/>
      <c r="AI271"/>
      <c r="AJ271" s="291"/>
      <c r="AK271" s="291"/>
      <c r="AL271" s="291"/>
      <c r="AM271" s="291"/>
      <c r="AN271" s="291"/>
      <c r="AO271" s="291"/>
      <c r="AP271" s="291"/>
      <c r="AQ271" s="291"/>
      <c r="AR271" s="291"/>
      <c r="AS271" s="291"/>
      <c r="AT271" s="291"/>
      <c r="AU271" s="291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8"/>
      <c r="BQ271" s="58"/>
      <c r="BR271" s="58"/>
      <c r="BS271" s="58"/>
      <c r="BT271" s="58"/>
      <c r="BU271" s="58"/>
      <c r="BV271" s="58"/>
      <c r="BW271" s="58"/>
      <c r="BX271" s="58"/>
      <c r="BY271" s="58"/>
      <c r="BZ271" s="58"/>
      <c r="CA271" s="58"/>
      <c r="CB271" s="58"/>
      <c r="CC271" s="58"/>
      <c r="CD271" s="58"/>
      <c r="CE271" s="58"/>
      <c r="CF271" s="58"/>
      <c r="CG271" s="58"/>
      <c r="CH271" s="58"/>
      <c r="CI271" s="58"/>
      <c r="CJ271" s="58"/>
      <c r="CK271" s="58"/>
      <c r="CL271" s="58"/>
      <c r="CM271" s="58"/>
      <c r="CN271" s="58"/>
      <c r="CO271" s="58"/>
      <c r="CP271" s="58"/>
      <c r="CQ271" s="58"/>
      <c r="CR271" s="58"/>
      <c r="CS271" s="58"/>
      <c r="CT271" s="58"/>
      <c r="CU271" s="58"/>
      <c r="CV271" s="58"/>
      <c r="CW271" s="58"/>
      <c r="CX271" s="58"/>
      <c r="CY271" s="58"/>
      <c r="CZ271" s="58"/>
      <c r="DA271" s="58"/>
      <c r="DB271" s="58"/>
      <c r="DC271" s="58"/>
      <c r="DD271" s="58"/>
      <c r="DE271" s="58"/>
      <c r="DF271" s="58"/>
      <c r="DG271" s="58"/>
      <c r="DH271" s="58"/>
      <c r="DI271" s="58"/>
      <c r="DJ271" s="58"/>
      <c r="DK271" s="58"/>
      <c r="DL271" s="58"/>
      <c r="DM271" s="58"/>
      <c r="DN271" s="58"/>
      <c r="DO271" s="58"/>
      <c r="DP271" s="58"/>
      <c r="DQ271" s="58"/>
    </row>
    <row r="272" spans="1:121" s="52" customFormat="1" ht="32.25" customHeight="1" x14ac:dyDescent="0.25">
      <c r="A272" s="52">
        <v>230</v>
      </c>
      <c r="B272" s="65">
        <v>4357</v>
      </c>
      <c r="C272" s="443">
        <v>6121</v>
      </c>
      <c r="D272" s="1124">
        <v>6042</v>
      </c>
      <c r="E272" s="1125" t="s">
        <v>153</v>
      </c>
      <c r="F272" s="467" t="s">
        <v>59</v>
      </c>
      <c r="G272" s="468">
        <v>400</v>
      </c>
      <c r="H272" s="468">
        <v>2004</v>
      </c>
      <c r="I272" s="469">
        <v>2018</v>
      </c>
      <c r="J272" s="470">
        <f t="shared" si="57"/>
        <v>8198</v>
      </c>
      <c r="K272" s="471">
        <v>198</v>
      </c>
      <c r="L272" s="472">
        <v>59</v>
      </c>
      <c r="M272" s="310">
        <f t="shared" si="58"/>
        <v>7941</v>
      </c>
      <c r="N272" s="473">
        <v>7941</v>
      </c>
      <c r="O272" s="474">
        <v>0</v>
      </c>
      <c r="P272" s="471">
        <v>0</v>
      </c>
      <c r="Q272" s="472">
        <v>0</v>
      </c>
      <c r="R272" s="475">
        <v>0</v>
      </c>
      <c r="S272" s="471">
        <v>0</v>
      </c>
      <c r="T272" s="476">
        <v>0</v>
      </c>
      <c r="U272" s="477">
        <v>0</v>
      </c>
      <c r="V272" s="471">
        <v>0</v>
      </c>
      <c r="W272" s="472">
        <v>0</v>
      </c>
      <c r="X272" s="475">
        <v>0</v>
      </c>
      <c r="Y272" s="471">
        <v>0</v>
      </c>
      <c r="Z272" s="476">
        <v>0</v>
      </c>
      <c r="AA272" s="478">
        <v>0</v>
      </c>
      <c r="AB272" s="317"/>
      <c r="AC272" s="317"/>
      <c r="AD272" s="317"/>
      <c r="AE272" s="317"/>
      <c r="AF272" s="73"/>
      <c r="AG272"/>
      <c r="AH272"/>
      <c r="AI272"/>
      <c r="AJ272" s="291"/>
      <c r="AK272" s="291"/>
      <c r="AL272" s="291"/>
      <c r="AM272" s="291"/>
      <c r="AN272" s="291"/>
      <c r="AO272" s="291"/>
      <c r="AP272" s="291"/>
      <c r="AQ272" s="291"/>
      <c r="AR272" s="291"/>
      <c r="AS272" s="291"/>
      <c r="AT272" s="291"/>
      <c r="AU272" s="291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8"/>
      <c r="BQ272" s="58"/>
      <c r="BR272" s="58"/>
      <c r="BS272" s="58"/>
      <c r="BT272" s="58"/>
      <c r="BU272" s="58"/>
      <c r="BV272" s="58"/>
      <c r="BW272" s="58"/>
      <c r="BX272" s="58"/>
      <c r="BY272" s="58"/>
      <c r="BZ272" s="58"/>
      <c r="CA272" s="58"/>
      <c r="CB272" s="58"/>
      <c r="CC272" s="58"/>
      <c r="CD272" s="58"/>
      <c r="CE272" s="58"/>
      <c r="CF272" s="58"/>
      <c r="CG272" s="58"/>
      <c r="CH272" s="58"/>
      <c r="CI272" s="58"/>
      <c r="CJ272" s="58"/>
      <c r="CK272" s="58"/>
      <c r="CL272" s="58"/>
      <c r="CM272" s="58"/>
      <c r="CN272" s="58"/>
      <c r="CO272" s="58"/>
      <c r="CP272" s="58"/>
      <c r="CQ272" s="58"/>
      <c r="CR272" s="58"/>
      <c r="CS272" s="58"/>
      <c r="CT272" s="58"/>
      <c r="CU272" s="58"/>
      <c r="CV272" s="58"/>
      <c r="CW272" s="58"/>
      <c r="CX272" s="58"/>
      <c r="CY272" s="58"/>
      <c r="CZ272" s="58"/>
      <c r="DA272" s="58"/>
      <c r="DB272" s="58"/>
      <c r="DC272" s="58"/>
      <c r="DD272" s="58"/>
      <c r="DE272" s="58"/>
      <c r="DF272" s="58"/>
      <c r="DG272" s="58"/>
      <c r="DH272" s="58"/>
      <c r="DI272" s="58"/>
      <c r="DJ272" s="58"/>
      <c r="DK272" s="58"/>
      <c r="DL272" s="58"/>
      <c r="DM272" s="58"/>
      <c r="DN272" s="58"/>
      <c r="DO272" s="58"/>
      <c r="DP272" s="58"/>
      <c r="DQ272" s="58"/>
    </row>
    <row r="273" spans="1:121" s="52" customFormat="1" ht="28.5" customHeight="1" x14ac:dyDescent="0.25">
      <c r="A273" s="52">
        <v>230</v>
      </c>
      <c r="B273" s="65">
        <v>4357</v>
      </c>
      <c r="C273" s="443">
        <v>6121</v>
      </c>
      <c r="D273" s="1141">
        <v>6045</v>
      </c>
      <c r="E273" s="392" t="s">
        <v>154</v>
      </c>
      <c r="F273" s="467" t="s">
        <v>75</v>
      </c>
      <c r="G273" s="468">
        <v>400</v>
      </c>
      <c r="H273" s="468">
        <v>2015</v>
      </c>
      <c r="I273" s="469">
        <v>2020</v>
      </c>
      <c r="J273" s="470">
        <f>K273+L273+M273+SUM(R273:AA273)</f>
        <v>260904</v>
      </c>
      <c r="K273" s="471">
        <v>604</v>
      </c>
      <c r="L273" s="472">
        <v>800</v>
      </c>
      <c r="M273" s="310">
        <f>N273+O273+P273+Q273</f>
        <v>3500</v>
      </c>
      <c r="N273" s="473">
        <v>3500</v>
      </c>
      <c r="O273" s="474">
        <v>0</v>
      </c>
      <c r="P273" s="471">
        <v>0</v>
      </c>
      <c r="Q273" s="1184">
        <v>0</v>
      </c>
      <c r="R273" s="475">
        <v>106000</v>
      </c>
      <c r="S273" s="471">
        <v>0</v>
      </c>
      <c r="T273" s="476">
        <v>0</v>
      </c>
      <c r="U273" s="477">
        <v>150000</v>
      </c>
      <c r="V273" s="471">
        <v>0</v>
      </c>
      <c r="W273" s="472">
        <v>0</v>
      </c>
      <c r="X273" s="475">
        <v>0</v>
      </c>
      <c r="Y273" s="471">
        <v>0</v>
      </c>
      <c r="Z273" s="476">
        <v>0</v>
      </c>
      <c r="AA273" s="478">
        <v>0</v>
      </c>
      <c r="AB273" s="317"/>
      <c r="AC273" s="317"/>
      <c r="AD273" s="317"/>
      <c r="AE273" s="317"/>
      <c r="AF273" s="73"/>
      <c r="AG273"/>
      <c r="AH273"/>
      <c r="AI273"/>
      <c r="AJ273" s="291"/>
      <c r="AK273" s="291"/>
      <c r="AL273" s="291"/>
      <c r="AM273" s="291"/>
      <c r="AN273" s="291"/>
      <c r="AO273" s="291"/>
      <c r="AP273" s="291"/>
      <c r="AQ273" s="291"/>
      <c r="AR273" s="291"/>
      <c r="AS273" s="291"/>
      <c r="AT273" s="291"/>
      <c r="AU273" s="291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8"/>
      <c r="BQ273" s="58"/>
      <c r="BR273" s="58"/>
      <c r="BS273" s="58"/>
      <c r="BT273" s="58"/>
      <c r="BU273" s="58"/>
      <c r="BV273" s="58"/>
      <c r="BW273" s="58"/>
      <c r="BX273" s="58"/>
      <c r="BY273" s="58"/>
      <c r="BZ273" s="58"/>
      <c r="CA273" s="58"/>
      <c r="CB273" s="58"/>
      <c r="CC273" s="58"/>
      <c r="CD273" s="58"/>
      <c r="CE273" s="58"/>
      <c r="CF273" s="58"/>
      <c r="CG273" s="58"/>
      <c r="CH273" s="58"/>
      <c r="CI273" s="58"/>
      <c r="CJ273" s="58"/>
      <c r="CK273" s="58"/>
      <c r="CL273" s="58"/>
      <c r="CM273" s="58"/>
      <c r="CN273" s="58"/>
      <c r="CO273" s="58"/>
      <c r="CP273" s="58"/>
      <c r="CQ273" s="58"/>
      <c r="CR273" s="58"/>
      <c r="CS273" s="58"/>
      <c r="CT273" s="58"/>
      <c r="CU273" s="58"/>
      <c r="CV273" s="58"/>
      <c r="CW273" s="58"/>
      <c r="CX273" s="58"/>
      <c r="CY273" s="58"/>
      <c r="CZ273" s="58"/>
      <c r="DA273" s="58"/>
      <c r="DB273" s="58"/>
      <c r="DC273" s="58"/>
      <c r="DD273" s="58"/>
      <c r="DE273" s="58"/>
      <c r="DF273" s="58"/>
      <c r="DG273" s="58"/>
      <c r="DH273" s="58"/>
      <c r="DI273" s="58"/>
      <c r="DJ273" s="58"/>
      <c r="DK273" s="58"/>
      <c r="DL273" s="58"/>
      <c r="DM273" s="58"/>
      <c r="DN273" s="58"/>
      <c r="DO273" s="58"/>
      <c r="DP273" s="58"/>
      <c r="DQ273" s="58"/>
    </row>
    <row r="274" spans="1:121" s="52" customFormat="1" ht="32.25" customHeight="1" x14ac:dyDescent="0.25">
      <c r="A274" s="52">
        <v>230</v>
      </c>
      <c r="B274" s="65">
        <v>4357</v>
      </c>
      <c r="C274" s="443">
        <v>6121</v>
      </c>
      <c r="D274" s="1124">
        <v>6047</v>
      </c>
      <c r="E274" s="1125" t="s">
        <v>520</v>
      </c>
      <c r="F274" s="467" t="s">
        <v>69</v>
      </c>
      <c r="G274" s="468">
        <v>400</v>
      </c>
      <c r="H274" s="468">
        <v>2016</v>
      </c>
      <c r="I274" s="469">
        <v>2019</v>
      </c>
      <c r="J274" s="470">
        <f t="shared" si="57"/>
        <v>1500</v>
      </c>
      <c r="K274" s="471">
        <v>0</v>
      </c>
      <c r="L274" s="472">
        <v>0</v>
      </c>
      <c r="M274" s="310">
        <f t="shared" si="58"/>
        <v>500</v>
      </c>
      <c r="N274" s="473">
        <v>0</v>
      </c>
      <c r="O274" s="474">
        <v>500</v>
      </c>
      <c r="P274" s="471">
        <v>0</v>
      </c>
      <c r="Q274" s="472">
        <v>0</v>
      </c>
      <c r="R274" s="475">
        <v>1000</v>
      </c>
      <c r="S274" s="471">
        <v>0</v>
      </c>
      <c r="T274" s="476">
        <v>0</v>
      </c>
      <c r="U274" s="477">
        <v>0</v>
      </c>
      <c r="V274" s="471">
        <v>0</v>
      </c>
      <c r="W274" s="472">
        <v>0</v>
      </c>
      <c r="X274" s="475">
        <v>0</v>
      </c>
      <c r="Y274" s="471">
        <v>0</v>
      </c>
      <c r="Z274" s="476">
        <v>0</v>
      </c>
      <c r="AA274" s="478">
        <v>0</v>
      </c>
      <c r="AB274" s="317"/>
      <c r="AC274" s="317"/>
      <c r="AD274" s="317"/>
      <c r="AE274" s="317"/>
      <c r="AF274" s="73"/>
      <c r="AG274"/>
      <c r="AH274"/>
      <c r="AI274"/>
      <c r="AJ274" s="291"/>
      <c r="AK274" s="291"/>
      <c r="AL274" s="291"/>
      <c r="AM274" s="291"/>
      <c r="AN274" s="291"/>
      <c r="AO274" s="291"/>
      <c r="AP274" s="291"/>
      <c r="AQ274" s="291"/>
      <c r="AR274" s="291"/>
      <c r="AS274" s="291"/>
      <c r="AT274" s="291"/>
      <c r="AU274" s="291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8"/>
      <c r="BQ274" s="58"/>
      <c r="BR274" s="58"/>
      <c r="BS274" s="58"/>
      <c r="BT274" s="58"/>
      <c r="BU274" s="58"/>
      <c r="BV274" s="58"/>
      <c r="BW274" s="58"/>
      <c r="BX274" s="58"/>
      <c r="BY274" s="58"/>
      <c r="BZ274" s="58"/>
      <c r="CA274" s="58"/>
      <c r="CB274" s="58"/>
      <c r="CC274" s="58"/>
      <c r="CD274" s="58"/>
      <c r="CE274" s="58"/>
      <c r="CF274" s="58"/>
      <c r="CG274" s="58"/>
      <c r="CH274" s="58"/>
      <c r="CI274" s="58"/>
      <c r="CJ274" s="58"/>
      <c r="CK274" s="58"/>
      <c r="CL274" s="58"/>
      <c r="CM274" s="58"/>
      <c r="CN274" s="58"/>
      <c r="CO274" s="58"/>
      <c r="CP274" s="58"/>
      <c r="CQ274" s="58"/>
      <c r="CR274" s="58"/>
      <c r="CS274" s="58"/>
      <c r="CT274" s="58"/>
      <c r="CU274" s="58"/>
      <c r="CV274" s="58"/>
      <c r="CW274" s="58"/>
      <c r="CX274" s="58"/>
      <c r="CY274" s="58"/>
      <c r="CZ274" s="58"/>
      <c r="DA274" s="58"/>
      <c r="DB274" s="58"/>
      <c r="DC274" s="58"/>
      <c r="DD274" s="58"/>
      <c r="DE274" s="58"/>
      <c r="DF274" s="58"/>
      <c r="DG274" s="58"/>
      <c r="DH274" s="58"/>
      <c r="DI274" s="58"/>
      <c r="DJ274" s="58"/>
      <c r="DK274" s="58"/>
      <c r="DL274" s="58"/>
      <c r="DM274" s="58"/>
      <c r="DN274" s="58"/>
      <c r="DO274" s="58"/>
      <c r="DP274" s="58"/>
      <c r="DQ274" s="58"/>
    </row>
    <row r="275" spans="1:121" s="52" customFormat="1" ht="32.25" customHeight="1" x14ac:dyDescent="0.25">
      <c r="A275" s="52">
        <v>230</v>
      </c>
      <c r="B275" s="65">
        <v>4357</v>
      </c>
      <c r="C275" s="443">
        <v>6121</v>
      </c>
      <c r="D275" s="1141">
        <v>6049</v>
      </c>
      <c r="E275" s="392" t="s">
        <v>521</v>
      </c>
      <c r="F275" s="467" t="s">
        <v>69</v>
      </c>
      <c r="G275" s="468">
        <v>400</v>
      </c>
      <c r="H275" s="468">
        <v>2016</v>
      </c>
      <c r="I275" s="469">
        <v>2019</v>
      </c>
      <c r="J275" s="470">
        <f t="shared" si="57"/>
        <v>38240</v>
      </c>
      <c r="K275" s="471">
        <v>0</v>
      </c>
      <c r="L275" s="472">
        <v>958</v>
      </c>
      <c r="M275" s="310">
        <f t="shared" si="58"/>
        <v>7000</v>
      </c>
      <c r="N275" s="473">
        <v>7000</v>
      </c>
      <c r="O275" s="474">
        <v>0</v>
      </c>
      <c r="P275" s="471">
        <v>0</v>
      </c>
      <c r="Q275" s="1184">
        <v>0</v>
      </c>
      <c r="R275" s="475">
        <v>30282</v>
      </c>
      <c r="S275" s="471">
        <v>0</v>
      </c>
      <c r="T275" s="476">
        <v>0</v>
      </c>
      <c r="U275" s="477">
        <v>0</v>
      </c>
      <c r="V275" s="471">
        <v>0</v>
      </c>
      <c r="W275" s="472">
        <v>0</v>
      </c>
      <c r="X275" s="475">
        <v>0</v>
      </c>
      <c r="Y275" s="471">
        <v>0</v>
      </c>
      <c r="Z275" s="476">
        <v>0</v>
      </c>
      <c r="AA275" s="478">
        <v>0</v>
      </c>
      <c r="AB275" s="317"/>
      <c r="AC275" s="317"/>
      <c r="AD275" s="317"/>
      <c r="AE275" s="317"/>
      <c r="AF275" s="73"/>
      <c r="AG275"/>
      <c r="AH275"/>
      <c r="AI275"/>
      <c r="AJ275" s="291"/>
      <c r="AK275" s="291"/>
      <c r="AL275" s="291"/>
      <c r="AM275" s="291"/>
      <c r="AN275" s="291"/>
      <c r="AO275" s="291"/>
      <c r="AP275" s="291"/>
      <c r="AQ275" s="291"/>
      <c r="AR275" s="291"/>
      <c r="AS275" s="291"/>
      <c r="AT275" s="291"/>
      <c r="AU275" s="291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8"/>
      <c r="BQ275" s="58"/>
      <c r="BR275" s="58"/>
      <c r="BS275" s="58"/>
      <c r="BT275" s="58"/>
      <c r="BU275" s="58"/>
      <c r="BV275" s="58"/>
      <c r="BW275" s="58"/>
      <c r="BX275" s="58"/>
      <c r="BY275" s="58"/>
      <c r="BZ275" s="58"/>
      <c r="CA275" s="58"/>
      <c r="CB275" s="58"/>
      <c r="CC275" s="58"/>
      <c r="CD275" s="58"/>
      <c r="CE275" s="58"/>
      <c r="CF275" s="58"/>
      <c r="CG275" s="58"/>
      <c r="CH275" s="58"/>
      <c r="CI275" s="58"/>
      <c r="CJ275" s="58"/>
      <c r="CK275" s="58"/>
      <c r="CL275" s="58"/>
      <c r="CM275" s="58"/>
      <c r="CN275" s="58"/>
      <c r="CO275" s="58"/>
      <c r="CP275" s="58"/>
      <c r="CQ275" s="58"/>
      <c r="CR275" s="58"/>
      <c r="CS275" s="58"/>
      <c r="CT275" s="58"/>
      <c r="CU275" s="58"/>
      <c r="CV275" s="58"/>
      <c r="CW275" s="58"/>
      <c r="CX275" s="58"/>
      <c r="CY275" s="58"/>
      <c r="CZ275" s="58"/>
      <c r="DA275" s="58"/>
      <c r="DB275" s="58"/>
      <c r="DC275" s="58"/>
      <c r="DD275" s="58"/>
      <c r="DE275" s="58"/>
      <c r="DF275" s="58"/>
      <c r="DG275" s="58"/>
      <c r="DH275" s="58"/>
      <c r="DI275" s="58"/>
      <c r="DJ275" s="58"/>
      <c r="DK275" s="58"/>
      <c r="DL275" s="58"/>
      <c r="DM275" s="58"/>
      <c r="DN275" s="58"/>
      <c r="DO275" s="58"/>
      <c r="DP275" s="58"/>
      <c r="DQ275" s="58"/>
    </row>
    <row r="276" spans="1:121" s="52" customFormat="1" ht="28.5" customHeight="1" x14ac:dyDescent="0.25">
      <c r="A276" s="52">
        <v>230</v>
      </c>
      <c r="B276" s="65">
        <v>4357</v>
      </c>
      <c r="C276" s="443">
        <v>6121</v>
      </c>
      <c r="D276" s="1141">
        <v>6050</v>
      </c>
      <c r="E276" s="392" t="s">
        <v>522</v>
      </c>
      <c r="F276" s="467" t="s">
        <v>69</v>
      </c>
      <c r="G276" s="468">
        <v>400</v>
      </c>
      <c r="H276" s="468">
        <v>2016</v>
      </c>
      <c r="I276" s="469">
        <v>2019</v>
      </c>
      <c r="J276" s="470">
        <f t="shared" si="57"/>
        <v>29681</v>
      </c>
      <c r="K276" s="471">
        <v>0</v>
      </c>
      <c r="L276" s="472">
        <v>963</v>
      </c>
      <c r="M276" s="310">
        <f t="shared" si="58"/>
        <v>7000</v>
      </c>
      <c r="N276" s="473">
        <v>7000</v>
      </c>
      <c r="O276" s="474">
        <v>0</v>
      </c>
      <c r="P276" s="471">
        <v>0</v>
      </c>
      <c r="Q276" s="1184">
        <v>0</v>
      </c>
      <c r="R276" s="475">
        <v>21718</v>
      </c>
      <c r="S276" s="471">
        <v>0</v>
      </c>
      <c r="T276" s="476">
        <v>0</v>
      </c>
      <c r="U276" s="477">
        <v>0</v>
      </c>
      <c r="V276" s="471">
        <v>0</v>
      </c>
      <c r="W276" s="472">
        <v>0</v>
      </c>
      <c r="X276" s="475">
        <v>0</v>
      </c>
      <c r="Y276" s="471">
        <v>0</v>
      </c>
      <c r="Z276" s="476">
        <v>0</v>
      </c>
      <c r="AA276" s="478">
        <v>0</v>
      </c>
      <c r="AB276" s="317"/>
      <c r="AC276" s="317"/>
      <c r="AD276" s="317"/>
      <c r="AE276" s="317"/>
      <c r="AF276" s="73"/>
      <c r="AG276"/>
      <c r="AH276"/>
      <c r="AI276"/>
      <c r="AJ276" s="291"/>
      <c r="AK276" s="291"/>
      <c r="AL276" s="291"/>
      <c r="AM276" s="291"/>
      <c r="AN276" s="291"/>
      <c r="AO276" s="291"/>
      <c r="AP276" s="291"/>
      <c r="AQ276" s="291"/>
      <c r="AR276" s="291"/>
      <c r="AS276" s="291"/>
      <c r="AT276" s="291"/>
      <c r="AU276" s="291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8"/>
      <c r="BQ276" s="58"/>
      <c r="BR276" s="58"/>
      <c r="BS276" s="58"/>
      <c r="BT276" s="58"/>
      <c r="BU276" s="58"/>
      <c r="BV276" s="58"/>
      <c r="BW276" s="58"/>
      <c r="BX276" s="58"/>
      <c r="BY276" s="58"/>
      <c r="BZ276" s="58"/>
      <c r="CA276" s="58"/>
      <c r="CB276" s="58"/>
      <c r="CC276" s="58"/>
      <c r="CD276" s="58"/>
      <c r="CE276" s="58"/>
      <c r="CF276" s="58"/>
      <c r="CG276" s="58"/>
      <c r="CH276" s="58"/>
      <c r="CI276" s="58"/>
      <c r="CJ276" s="58"/>
      <c r="CK276" s="58"/>
      <c r="CL276" s="58"/>
      <c r="CM276" s="58"/>
      <c r="CN276" s="58"/>
      <c r="CO276" s="58"/>
      <c r="CP276" s="58"/>
      <c r="CQ276" s="58"/>
      <c r="CR276" s="58"/>
      <c r="CS276" s="58"/>
      <c r="CT276" s="58"/>
      <c r="CU276" s="58"/>
      <c r="CV276" s="58"/>
      <c r="CW276" s="58"/>
      <c r="CX276" s="58"/>
      <c r="CY276" s="58"/>
      <c r="CZ276" s="58"/>
      <c r="DA276" s="58"/>
      <c r="DB276" s="58"/>
      <c r="DC276" s="58"/>
      <c r="DD276" s="58"/>
      <c r="DE276" s="58"/>
      <c r="DF276" s="58"/>
      <c r="DG276" s="58"/>
      <c r="DH276" s="58"/>
      <c r="DI276" s="58"/>
      <c r="DJ276" s="58"/>
      <c r="DK276" s="58"/>
      <c r="DL276" s="58"/>
      <c r="DM276" s="58"/>
      <c r="DN276" s="58"/>
      <c r="DO276" s="58"/>
      <c r="DP276" s="58"/>
      <c r="DQ276" s="58"/>
    </row>
    <row r="277" spans="1:121" s="52" customFormat="1" ht="30" customHeight="1" x14ac:dyDescent="0.25">
      <c r="A277" s="52">
        <v>230</v>
      </c>
      <c r="B277" s="65">
        <v>4357</v>
      </c>
      <c r="C277" s="443">
        <v>6121</v>
      </c>
      <c r="D277" s="1143">
        <v>6051</v>
      </c>
      <c r="E277" s="382" t="s">
        <v>155</v>
      </c>
      <c r="F277" s="467"/>
      <c r="G277" s="468">
        <v>400</v>
      </c>
      <c r="H277" s="468">
        <v>2017</v>
      </c>
      <c r="I277" s="469">
        <v>2021</v>
      </c>
      <c r="J277" s="470">
        <f t="shared" si="57"/>
        <v>1998</v>
      </c>
      <c r="K277" s="471">
        <v>0</v>
      </c>
      <c r="L277" s="472">
        <v>272</v>
      </c>
      <c r="M277" s="310">
        <f t="shared" si="58"/>
        <v>226</v>
      </c>
      <c r="N277" s="473">
        <v>226</v>
      </c>
      <c r="O277" s="474">
        <v>0</v>
      </c>
      <c r="P277" s="471">
        <v>0</v>
      </c>
      <c r="Q277" s="472">
        <v>0</v>
      </c>
      <c r="R277" s="475">
        <v>500</v>
      </c>
      <c r="S277" s="471">
        <v>0</v>
      </c>
      <c r="T277" s="476">
        <v>0</v>
      </c>
      <c r="U277" s="477">
        <v>500</v>
      </c>
      <c r="V277" s="471">
        <v>0</v>
      </c>
      <c r="W277" s="472">
        <v>0</v>
      </c>
      <c r="X277" s="475">
        <v>500</v>
      </c>
      <c r="Y277" s="471">
        <v>0</v>
      </c>
      <c r="Z277" s="476">
        <v>0</v>
      </c>
      <c r="AA277" s="478">
        <v>0</v>
      </c>
      <c r="AB277" s="317"/>
      <c r="AC277" s="317"/>
      <c r="AD277" s="317"/>
      <c r="AE277" s="317"/>
      <c r="AF277" s="73"/>
      <c r="AG277"/>
      <c r="AH277"/>
      <c r="AI277"/>
      <c r="AJ277" s="291"/>
      <c r="AK277" s="291"/>
      <c r="AL277" s="291"/>
      <c r="AM277" s="291"/>
      <c r="AN277" s="291"/>
      <c r="AO277" s="291"/>
      <c r="AP277" s="291"/>
      <c r="AQ277" s="291"/>
      <c r="AR277" s="291"/>
      <c r="AS277" s="291"/>
      <c r="AT277" s="291"/>
      <c r="AU277" s="291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8"/>
      <c r="BQ277" s="58"/>
      <c r="BR277" s="58"/>
      <c r="BS277" s="58"/>
      <c r="BT277" s="58"/>
      <c r="BU277" s="58"/>
      <c r="BV277" s="58"/>
      <c r="BW277" s="58"/>
      <c r="BX277" s="58"/>
      <c r="BY277" s="58"/>
      <c r="BZ277" s="58"/>
      <c r="CA277" s="58"/>
      <c r="CB277" s="58"/>
      <c r="CC277" s="58"/>
      <c r="CD277" s="58"/>
      <c r="CE277" s="58"/>
      <c r="CF277" s="58"/>
      <c r="CG277" s="58"/>
      <c r="CH277" s="58"/>
      <c r="CI277" s="58"/>
      <c r="CJ277" s="58"/>
      <c r="CK277" s="58"/>
      <c r="CL277" s="58"/>
      <c r="CM277" s="58"/>
      <c r="CN277" s="58"/>
      <c r="CO277" s="58"/>
      <c r="CP277" s="58"/>
      <c r="CQ277" s="58"/>
      <c r="CR277" s="58"/>
      <c r="CS277" s="58"/>
      <c r="CT277" s="58"/>
      <c r="CU277" s="58"/>
      <c r="CV277" s="58"/>
      <c r="CW277" s="58"/>
      <c r="CX277" s="58"/>
      <c r="CY277" s="58"/>
      <c r="CZ277" s="58"/>
      <c r="DA277" s="58"/>
      <c r="DB277" s="58"/>
      <c r="DC277" s="58"/>
      <c r="DD277" s="58"/>
      <c r="DE277" s="58"/>
      <c r="DF277" s="58"/>
      <c r="DG277" s="58"/>
      <c r="DH277" s="58"/>
      <c r="DI277" s="58"/>
      <c r="DJ277" s="58"/>
      <c r="DK277" s="58"/>
      <c r="DL277" s="58"/>
      <c r="DM277" s="58"/>
      <c r="DN277" s="58"/>
      <c r="DO277" s="58"/>
      <c r="DP277" s="58"/>
      <c r="DQ277" s="58"/>
    </row>
    <row r="278" spans="1:121" s="52" customFormat="1" ht="30.75" customHeight="1" x14ac:dyDescent="0.25">
      <c r="A278" s="52">
        <v>230</v>
      </c>
      <c r="B278" s="65">
        <v>4357</v>
      </c>
      <c r="C278" s="443">
        <v>6121</v>
      </c>
      <c r="D278" s="1127">
        <v>6053</v>
      </c>
      <c r="E278" s="375" t="s">
        <v>523</v>
      </c>
      <c r="F278" s="467" t="s">
        <v>59</v>
      </c>
      <c r="G278" s="468">
        <v>400</v>
      </c>
      <c r="H278" s="468">
        <v>2018</v>
      </c>
      <c r="I278" s="469">
        <v>2018</v>
      </c>
      <c r="J278" s="470">
        <f t="shared" si="57"/>
        <v>800</v>
      </c>
      <c r="K278" s="471">
        <v>0</v>
      </c>
      <c r="L278" s="472">
        <v>0</v>
      </c>
      <c r="M278" s="310">
        <f t="shared" si="58"/>
        <v>800</v>
      </c>
      <c r="N278" s="473">
        <v>0</v>
      </c>
      <c r="O278" s="474">
        <v>800</v>
      </c>
      <c r="P278" s="471">
        <v>0</v>
      </c>
      <c r="Q278" s="472">
        <v>0</v>
      </c>
      <c r="R278" s="475">
        <v>0</v>
      </c>
      <c r="S278" s="471">
        <v>0</v>
      </c>
      <c r="T278" s="476">
        <v>0</v>
      </c>
      <c r="U278" s="477">
        <v>0</v>
      </c>
      <c r="V278" s="471">
        <v>0</v>
      </c>
      <c r="W278" s="472">
        <v>0</v>
      </c>
      <c r="X278" s="475">
        <v>0</v>
      </c>
      <c r="Y278" s="471">
        <v>0</v>
      </c>
      <c r="Z278" s="476">
        <v>0</v>
      </c>
      <c r="AA278" s="478">
        <v>0</v>
      </c>
      <c r="AB278" s="317"/>
      <c r="AC278" s="317"/>
      <c r="AD278" s="317"/>
      <c r="AE278" s="317"/>
      <c r="AF278" s="73"/>
      <c r="AG278"/>
      <c r="AH278"/>
      <c r="AI278"/>
      <c r="AJ278" s="291"/>
      <c r="AK278" s="291"/>
      <c r="AL278" s="291"/>
      <c r="AM278" s="291"/>
      <c r="AN278" s="291"/>
      <c r="AO278" s="291"/>
      <c r="AP278" s="291"/>
      <c r="AQ278" s="291"/>
      <c r="AR278" s="291"/>
      <c r="AS278" s="291"/>
      <c r="AT278" s="291"/>
      <c r="AU278" s="291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8"/>
      <c r="BQ278" s="58"/>
      <c r="BR278" s="58"/>
      <c r="BS278" s="58"/>
      <c r="BT278" s="58"/>
      <c r="BU278" s="58"/>
      <c r="BV278" s="58"/>
      <c r="BW278" s="58"/>
      <c r="BX278" s="58"/>
      <c r="BY278" s="58"/>
      <c r="BZ278" s="58"/>
      <c r="CA278" s="58"/>
      <c r="CB278" s="58"/>
      <c r="CC278" s="58"/>
      <c r="CD278" s="58"/>
      <c r="CE278" s="58"/>
      <c r="CF278" s="58"/>
      <c r="CG278" s="58"/>
      <c r="CH278" s="58"/>
      <c r="CI278" s="58"/>
      <c r="CJ278" s="58"/>
      <c r="CK278" s="58"/>
      <c r="CL278" s="58"/>
      <c r="CM278" s="58"/>
      <c r="CN278" s="58"/>
      <c r="CO278" s="58"/>
      <c r="CP278" s="58"/>
      <c r="CQ278" s="58"/>
      <c r="CR278" s="58"/>
      <c r="CS278" s="58"/>
      <c r="CT278" s="58"/>
      <c r="CU278" s="58"/>
      <c r="CV278" s="58"/>
      <c r="CW278" s="58"/>
      <c r="CX278" s="58"/>
      <c r="CY278" s="58"/>
      <c r="CZ278" s="58"/>
      <c r="DA278" s="58"/>
      <c r="DB278" s="58"/>
      <c r="DC278" s="58"/>
      <c r="DD278" s="58"/>
      <c r="DE278" s="58"/>
      <c r="DF278" s="58"/>
      <c r="DG278" s="58"/>
      <c r="DH278" s="58"/>
      <c r="DI278" s="58"/>
      <c r="DJ278" s="58"/>
      <c r="DK278" s="58"/>
      <c r="DL278" s="58"/>
      <c r="DM278" s="58"/>
      <c r="DN278" s="58"/>
      <c r="DO278" s="58"/>
      <c r="DP278" s="58"/>
      <c r="DQ278" s="58"/>
    </row>
    <row r="279" spans="1:121" s="52" customFormat="1" ht="30" customHeight="1" x14ac:dyDescent="0.25">
      <c r="A279" s="52">
        <v>230</v>
      </c>
      <c r="B279" s="65">
        <v>4357</v>
      </c>
      <c r="C279" s="443">
        <v>6121</v>
      </c>
      <c r="D279" s="1127">
        <v>6054</v>
      </c>
      <c r="E279" s="375" t="s">
        <v>524</v>
      </c>
      <c r="F279" s="467" t="s">
        <v>75</v>
      </c>
      <c r="G279" s="468">
        <v>400</v>
      </c>
      <c r="H279" s="468">
        <v>2018</v>
      </c>
      <c r="I279" s="469">
        <v>2018</v>
      </c>
      <c r="J279" s="470">
        <f t="shared" si="57"/>
        <v>500</v>
      </c>
      <c r="K279" s="471">
        <v>0</v>
      </c>
      <c r="L279" s="472">
        <v>0</v>
      </c>
      <c r="M279" s="310">
        <f t="shared" si="58"/>
        <v>500</v>
      </c>
      <c r="N279" s="473">
        <v>0</v>
      </c>
      <c r="O279" s="474">
        <v>500</v>
      </c>
      <c r="P279" s="471">
        <v>0</v>
      </c>
      <c r="Q279" s="472">
        <v>0</v>
      </c>
      <c r="R279" s="475">
        <v>0</v>
      </c>
      <c r="S279" s="471">
        <v>0</v>
      </c>
      <c r="T279" s="476">
        <v>0</v>
      </c>
      <c r="U279" s="477">
        <v>0</v>
      </c>
      <c r="V279" s="471">
        <v>0</v>
      </c>
      <c r="W279" s="472">
        <v>0</v>
      </c>
      <c r="X279" s="475">
        <v>0</v>
      </c>
      <c r="Y279" s="471">
        <v>0</v>
      </c>
      <c r="Z279" s="476">
        <v>0</v>
      </c>
      <c r="AA279" s="478">
        <v>0</v>
      </c>
      <c r="AB279" s="317"/>
      <c r="AC279" s="317"/>
      <c r="AD279" s="317"/>
      <c r="AE279" s="317"/>
      <c r="AF279" s="73"/>
      <c r="AG279"/>
      <c r="AH279"/>
      <c r="AI279"/>
      <c r="AJ279" s="291"/>
      <c r="AK279" s="291"/>
      <c r="AL279" s="291"/>
      <c r="AM279" s="291"/>
      <c r="AN279" s="291"/>
      <c r="AO279" s="291"/>
      <c r="AP279" s="291"/>
      <c r="AQ279" s="291"/>
      <c r="AR279" s="291"/>
      <c r="AS279" s="291"/>
      <c r="AT279" s="291"/>
      <c r="AU279" s="291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58"/>
      <c r="BZ279" s="58"/>
      <c r="CA279" s="58"/>
      <c r="CB279" s="58"/>
      <c r="CC279" s="58"/>
      <c r="CD279" s="58"/>
      <c r="CE279" s="58"/>
      <c r="CF279" s="58"/>
      <c r="CG279" s="58"/>
      <c r="CH279" s="58"/>
      <c r="CI279" s="58"/>
      <c r="CJ279" s="58"/>
      <c r="CK279" s="58"/>
      <c r="CL279" s="58"/>
      <c r="CM279" s="58"/>
      <c r="CN279" s="58"/>
      <c r="CO279" s="58"/>
      <c r="CP279" s="58"/>
      <c r="CQ279" s="58"/>
      <c r="CR279" s="58"/>
      <c r="CS279" s="58"/>
      <c r="CT279" s="58"/>
      <c r="CU279" s="58"/>
      <c r="CV279" s="58"/>
      <c r="CW279" s="58"/>
      <c r="CX279" s="58"/>
      <c r="CY279" s="58"/>
      <c r="CZ279" s="58"/>
      <c r="DA279" s="58"/>
      <c r="DB279" s="58"/>
      <c r="DC279" s="58"/>
      <c r="DD279" s="58"/>
      <c r="DE279" s="58"/>
      <c r="DF279" s="58"/>
      <c r="DG279" s="58"/>
      <c r="DH279" s="58"/>
      <c r="DI279" s="58"/>
      <c r="DJ279" s="58"/>
      <c r="DK279" s="58"/>
      <c r="DL279" s="58"/>
      <c r="DM279" s="58"/>
      <c r="DN279" s="58"/>
      <c r="DO279" s="58"/>
      <c r="DP279" s="58"/>
      <c r="DQ279" s="58"/>
    </row>
    <row r="281" spans="1:121" s="52" customFormat="1" ht="28.5" customHeight="1" x14ac:dyDescent="0.25">
      <c r="A281" s="52">
        <v>230</v>
      </c>
      <c r="B281" s="65">
        <v>4357</v>
      </c>
      <c r="C281" s="443">
        <v>6121</v>
      </c>
      <c r="D281" s="1127">
        <v>6055</v>
      </c>
      <c r="E281" s="375" t="s">
        <v>525</v>
      </c>
      <c r="F281" s="467" t="s">
        <v>59</v>
      </c>
      <c r="G281" s="468">
        <v>400</v>
      </c>
      <c r="H281" s="468">
        <v>2018</v>
      </c>
      <c r="I281" s="469">
        <v>2018</v>
      </c>
      <c r="J281" s="470">
        <f t="shared" si="57"/>
        <v>1800</v>
      </c>
      <c r="K281" s="471">
        <v>0</v>
      </c>
      <c r="L281" s="472">
        <v>0</v>
      </c>
      <c r="M281" s="310">
        <f t="shared" si="58"/>
        <v>1800</v>
      </c>
      <c r="N281" s="473">
        <v>0</v>
      </c>
      <c r="O281" s="474">
        <v>1800</v>
      </c>
      <c r="P281" s="471">
        <v>0</v>
      </c>
      <c r="Q281" s="472">
        <v>0</v>
      </c>
      <c r="R281" s="475">
        <v>0</v>
      </c>
      <c r="S281" s="471">
        <v>0</v>
      </c>
      <c r="T281" s="476">
        <v>0</v>
      </c>
      <c r="U281" s="477">
        <v>0</v>
      </c>
      <c r="V281" s="471">
        <v>0</v>
      </c>
      <c r="W281" s="472">
        <v>0</v>
      </c>
      <c r="X281" s="475">
        <v>0</v>
      </c>
      <c r="Y281" s="471">
        <v>0</v>
      </c>
      <c r="Z281" s="476">
        <v>0</v>
      </c>
      <c r="AA281" s="478">
        <v>0</v>
      </c>
      <c r="AB281" s="317"/>
      <c r="AC281" s="317"/>
      <c r="AD281" s="317"/>
      <c r="AE281" s="317"/>
      <c r="AF281" s="73"/>
      <c r="AG281"/>
      <c r="AH281"/>
      <c r="AI281"/>
      <c r="AJ281" s="291"/>
      <c r="AK281" s="291"/>
      <c r="AL281" s="291"/>
      <c r="AM281" s="291"/>
      <c r="AN281" s="291"/>
      <c r="AO281" s="291"/>
      <c r="AP281" s="291"/>
      <c r="AQ281" s="291"/>
      <c r="AR281" s="291"/>
      <c r="AS281" s="291"/>
      <c r="AT281" s="291"/>
      <c r="AU281" s="291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8"/>
      <c r="BQ281" s="58"/>
      <c r="BR281" s="58"/>
      <c r="BS281" s="58"/>
      <c r="BT281" s="58"/>
      <c r="BU281" s="58"/>
      <c r="BV281" s="58"/>
      <c r="BW281" s="58"/>
      <c r="BX281" s="58"/>
      <c r="BY281" s="58"/>
      <c r="BZ281" s="58"/>
      <c r="CA281" s="58"/>
      <c r="CB281" s="58"/>
      <c r="CC281" s="58"/>
      <c r="CD281" s="58"/>
      <c r="CE281" s="58"/>
      <c r="CF281" s="58"/>
      <c r="CG281" s="58"/>
      <c r="CH281" s="58"/>
      <c r="CI281" s="58"/>
      <c r="CJ281" s="58"/>
      <c r="CK281" s="58"/>
      <c r="CL281" s="58"/>
      <c r="CM281" s="58"/>
      <c r="CN281" s="58"/>
      <c r="CO281" s="58"/>
      <c r="CP281" s="58"/>
      <c r="CQ281" s="58"/>
      <c r="CR281" s="58"/>
      <c r="CS281" s="58"/>
      <c r="CT281" s="58"/>
      <c r="CU281" s="58"/>
      <c r="CV281" s="58"/>
      <c r="CW281" s="58"/>
      <c r="CX281" s="58"/>
      <c r="CY281" s="58"/>
      <c r="CZ281" s="58"/>
      <c r="DA281" s="58"/>
      <c r="DB281" s="58"/>
      <c r="DC281" s="58"/>
      <c r="DD281" s="58"/>
      <c r="DE281" s="58"/>
      <c r="DF281" s="58"/>
      <c r="DG281" s="58"/>
      <c r="DH281" s="58"/>
      <c r="DI281" s="58"/>
      <c r="DJ281" s="58"/>
      <c r="DK281" s="58"/>
      <c r="DL281" s="58"/>
      <c r="DM281" s="58"/>
      <c r="DN281" s="58"/>
      <c r="DO281" s="58"/>
      <c r="DP281" s="58"/>
      <c r="DQ281" s="58"/>
    </row>
    <row r="282" spans="1:121" s="52" customFormat="1" ht="30" customHeight="1" x14ac:dyDescent="0.25">
      <c r="A282" s="52">
        <v>230</v>
      </c>
      <c r="B282" s="65">
        <v>4357</v>
      </c>
      <c r="C282" s="443">
        <v>6121</v>
      </c>
      <c r="D282" s="1127">
        <v>6056</v>
      </c>
      <c r="E282" s="375" t="s">
        <v>526</v>
      </c>
      <c r="F282" s="1185" t="s">
        <v>527</v>
      </c>
      <c r="G282" s="468">
        <v>400</v>
      </c>
      <c r="H282" s="468">
        <v>2018</v>
      </c>
      <c r="I282" s="469">
        <v>2018</v>
      </c>
      <c r="J282" s="470">
        <f t="shared" si="57"/>
        <v>2800</v>
      </c>
      <c r="K282" s="471">
        <v>0</v>
      </c>
      <c r="L282" s="472">
        <v>0</v>
      </c>
      <c r="M282" s="310">
        <f t="shared" si="58"/>
        <v>2800</v>
      </c>
      <c r="N282" s="473">
        <v>0</v>
      </c>
      <c r="O282" s="474">
        <v>2800</v>
      </c>
      <c r="P282" s="471">
        <v>0</v>
      </c>
      <c r="Q282" s="472">
        <v>0</v>
      </c>
      <c r="R282" s="475">
        <v>0</v>
      </c>
      <c r="S282" s="471">
        <v>0</v>
      </c>
      <c r="T282" s="476">
        <v>0</v>
      </c>
      <c r="U282" s="477">
        <v>0</v>
      </c>
      <c r="V282" s="471">
        <v>0</v>
      </c>
      <c r="W282" s="472">
        <v>0</v>
      </c>
      <c r="X282" s="475">
        <v>0</v>
      </c>
      <c r="Y282" s="471">
        <v>0</v>
      </c>
      <c r="Z282" s="476">
        <v>0</v>
      </c>
      <c r="AA282" s="478">
        <v>0</v>
      </c>
      <c r="AB282" s="317"/>
      <c r="AC282" s="317"/>
      <c r="AD282" s="317"/>
      <c r="AE282" s="317"/>
      <c r="AF282" s="73"/>
      <c r="AG282"/>
      <c r="AH282"/>
      <c r="AI282"/>
      <c r="AJ282" s="291"/>
      <c r="AK282" s="291"/>
      <c r="AL282" s="291"/>
      <c r="AM282" s="291"/>
      <c r="AN282" s="291"/>
      <c r="AO282" s="291"/>
      <c r="AP282" s="291"/>
      <c r="AQ282" s="291"/>
      <c r="AR282" s="291"/>
      <c r="AS282" s="291"/>
      <c r="AT282" s="291"/>
      <c r="AU282" s="291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8"/>
      <c r="BQ282" s="58"/>
      <c r="BR282" s="58"/>
      <c r="BS282" s="58"/>
      <c r="BT282" s="58"/>
      <c r="BU282" s="58"/>
      <c r="BV282" s="58"/>
      <c r="BW282" s="58"/>
      <c r="BX282" s="58"/>
      <c r="BY282" s="58"/>
      <c r="BZ282" s="58"/>
      <c r="CA282" s="58"/>
      <c r="CB282" s="58"/>
      <c r="CC282" s="58"/>
      <c r="CD282" s="58"/>
      <c r="CE282" s="58"/>
      <c r="CF282" s="58"/>
      <c r="CG282" s="58"/>
      <c r="CH282" s="58"/>
      <c r="CI282" s="58"/>
      <c r="CJ282" s="58"/>
      <c r="CK282" s="58"/>
      <c r="CL282" s="58"/>
      <c r="CM282" s="58"/>
      <c r="CN282" s="58"/>
      <c r="CO282" s="58"/>
      <c r="CP282" s="58"/>
      <c r="CQ282" s="58"/>
      <c r="CR282" s="58"/>
      <c r="CS282" s="58"/>
      <c r="CT282" s="58"/>
      <c r="CU282" s="58"/>
      <c r="CV282" s="58"/>
      <c r="CW282" s="58"/>
      <c r="CX282" s="58"/>
      <c r="CY282" s="58"/>
      <c r="CZ282" s="58"/>
      <c r="DA282" s="58"/>
      <c r="DB282" s="58"/>
      <c r="DC282" s="58"/>
      <c r="DD282" s="58"/>
      <c r="DE282" s="58"/>
      <c r="DF282" s="58"/>
      <c r="DG282" s="58"/>
      <c r="DH282" s="58"/>
      <c r="DI282" s="58"/>
      <c r="DJ282" s="58"/>
      <c r="DK282" s="58"/>
      <c r="DL282" s="58"/>
      <c r="DM282" s="58"/>
      <c r="DN282" s="58"/>
      <c r="DO282" s="58"/>
      <c r="DP282" s="58"/>
      <c r="DQ282" s="58"/>
    </row>
    <row r="283" spans="1:121" s="52" customFormat="1" ht="28.5" customHeight="1" x14ac:dyDescent="0.25">
      <c r="A283" s="52">
        <v>230</v>
      </c>
      <c r="B283" s="65">
        <v>4359</v>
      </c>
      <c r="C283" s="443">
        <v>6121</v>
      </c>
      <c r="D283" s="1141">
        <v>6046</v>
      </c>
      <c r="E283" s="392" t="s">
        <v>156</v>
      </c>
      <c r="F283" s="467" t="s">
        <v>30</v>
      </c>
      <c r="G283" s="468">
        <v>400</v>
      </c>
      <c r="H283" s="468">
        <v>2016</v>
      </c>
      <c r="I283" s="469">
        <v>2021</v>
      </c>
      <c r="J283" s="470">
        <f>K283+L283+M283+SUM(R283:AA283)</f>
        <v>42263</v>
      </c>
      <c r="K283" s="471">
        <v>263</v>
      </c>
      <c r="L283" s="472">
        <v>0</v>
      </c>
      <c r="M283" s="310">
        <f>N283+O283+P283+Q283</f>
        <v>1000</v>
      </c>
      <c r="N283" s="473">
        <v>1000</v>
      </c>
      <c r="O283" s="474">
        <v>0</v>
      </c>
      <c r="P283" s="471">
        <v>0</v>
      </c>
      <c r="Q283" s="1184">
        <v>0</v>
      </c>
      <c r="R283" s="475">
        <v>1000</v>
      </c>
      <c r="S283" s="471">
        <v>0</v>
      </c>
      <c r="T283" s="476">
        <v>0</v>
      </c>
      <c r="U283" s="477">
        <v>20000</v>
      </c>
      <c r="V283" s="471">
        <v>0</v>
      </c>
      <c r="W283" s="472">
        <v>0</v>
      </c>
      <c r="X283" s="475">
        <v>20000</v>
      </c>
      <c r="Y283" s="471">
        <v>0</v>
      </c>
      <c r="Z283" s="476">
        <v>0</v>
      </c>
      <c r="AA283" s="478">
        <v>0</v>
      </c>
      <c r="AB283" s="317"/>
      <c r="AC283" s="317"/>
      <c r="AD283" s="317"/>
      <c r="AE283" s="317"/>
      <c r="AF283" s="73"/>
      <c r="AG283"/>
      <c r="AH283"/>
      <c r="AI283"/>
      <c r="AJ283" s="291"/>
      <c r="AK283" s="291"/>
      <c r="AL283" s="291"/>
      <c r="AM283" s="291"/>
      <c r="AN283" s="291"/>
      <c r="AO283" s="291"/>
      <c r="AP283" s="291"/>
      <c r="AQ283" s="291"/>
      <c r="AR283" s="291"/>
      <c r="AS283" s="291"/>
      <c r="AT283" s="291"/>
      <c r="AU283" s="291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8"/>
      <c r="BQ283" s="58"/>
      <c r="BR283" s="58"/>
      <c r="BS283" s="58"/>
      <c r="BT283" s="58"/>
      <c r="BU283" s="58"/>
      <c r="BV283" s="58"/>
      <c r="BW283" s="58"/>
      <c r="BX283" s="58"/>
      <c r="BY283" s="58"/>
      <c r="BZ283" s="58"/>
      <c r="CA283" s="58"/>
      <c r="CB283" s="58"/>
      <c r="CC283" s="58"/>
      <c r="CD283" s="58"/>
      <c r="CE283" s="58"/>
      <c r="CF283" s="58"/>
      <c r="CG283" s="58"/>
      <c r="CH283" s="58"/>
      <c r="CI283" s="58"/>
      <c r="CJ283" s="58"/>
      <c r="CK283" s="58"/>
      <c r="CL283" s="58"/>
      <c r="CM283" s="58"/>
      <c r="CN283" s="58"/>
      <c r="CO283" s="58"/>
      <c r="CP283" s="58"/>
      <c r="CQ283" s="58"/>
      <c r="CR283" s="58"/>
      <c r="CS283" s="58"/>
      <c r="CT283" s="58"/>
      <c r="CU283" s="58"/>
      <c r="CV283" s="58"/>
      <c r="CW283" s="58"/>
      <c r="CX283" s="58"/>
      <c r="CY283" s="58"/>
      <c r="CZ283" s="58"/>
      <c r="DA283" s="58"/>
      <c r="DB283" s="58"/>
      <c r="DC283" s="58"/>
      <c r="DD283" s="58"/>
      <c r="DE283" s="58"/>
      <c r="DF283" s="58"/>
      <c r="DG283" s="58"/>
      <c r="DH283" s="58"/>
      <c r="DI283" s="58"/>
      <c r="DJ283" s="58"/>
      <c r="DK283" s="58"/>
      <c r="DL283" s="58"/>
      <c r="DM283" s="58"/>
      <c r="DN283" s="58"/>
      <c r="DO283" s="58"/>
      <c r="DP283" s="58"/>
      <c r="DQ283" s="58"/>
    </row>
    <row r="284" spans="1:121" s="52" customFormat="1" ht="28.5" customHeight="1" x14ac:dyDescent="0.25">
      <c r="A284" s="52">
        <v>230</v>
      </c>
      <c r="B284" s="65">
        <v>4374</v>
      </c>
      <c r="C284" s="443">
        <v>6121</v>
      </c>
      <c r="D284" s="1124">
        <v>6052</v>
      </c>
      <c r="E284" s="1125" t="s">
        <v>528</v>
      </c>
      <c r="F284" s="467" t="s">
        <v>28</v>
      </c>
      <c r="G284" s="468">
        <v>400</v>
      </c>
      <c r="H284" s="468">
        <v>2017</v>
      </c>
      <c r="I284" s="469">
        <v>2018</v>
      </c>
      <c r="J284" s="470">
        <f>K284+L284+M284+SUM(R284:AA284)</f>
        <v>2340</v>
      </c>
      <c r="K284" s="471">
        <v>0</v>
      </c>
      <c r="L284" s="472">
        <v>250</v>
      </c>
      <c r="M284" s="310">
        <f>N284+O284+P284+Q284</f>
        <v>2090</v>
      </c>
      <c r="N284" s="473">
        <v>2090</v>
      </c>
      <c r="O284" s="474">
        <v>0</v>
      </c>
      <c r="P284" s="471">
        <v>0</v>
      </c>
      <c r="Q284" s="472">
        <v>0</v>
      </c>
      <c r="R284" s="475">
        <v>0</v>
      </c>
      <c r="S284" s="471">
        <v>0</v>
      </c>
      <c r="T284" s="476">
        <v>0</v>
      </c>
      <c r="U284" s="477">
        <v>0</v>
      </c>
      <c r="V284" s="471">
        <v>0</v>
      </c>
      <c r="W284" s="472">
        <v>0</v>
      </c>
      <c r="X284" s="475">
        <v>0</v>
      </c>
      <c r="Y284" s="471">
        <v>0</v>
      </c>
      <c r="Z284" s="476">
        <v>0</v>
      </c>
      <c r="AA284" s="478">
        <v>0</v>
      </c>
      <c r="AB284" s="317"/>
      <c r="AC284" s="317"/>
      <c r="AD284" s="317"/>
      <c r="AE284" s="317"/>
      <c r="AF284" s="73"/>
      <c r="AG284"/>
      <c r="AH284"/>
      <c r="AI284"/>
      <c r="AJ284" s="291"/>
      <c r="AK284" s="291"/>
      <c r="AL284" s="291"/>
      <c r="AM284" s="291"/>
      <c r="AN284" s="291"/>
      <c r="AO284" s="291"/>
      <c r="AP284" s="291"/>
      <c r="AQ284" s="291"/>
      <c r="AR284" s="291"/>
      <c r="AS284" s="291"/>
      <c r="AT284" s="291"/>
      <c r="AU284" s="291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8"/>
      <c r="BQ284" s="58"/>
      <c r="BR284" s="58"/>
      <c r="BS284" s="58"/>
      <c r="BT284" s="58"/>
      <c r="BU284" s="58"/>
      <c r="BV284" s="58"/>
      <c r="BW284" s="58"/>
      <c r="BX284" s="58"/>
      <c r="BY284" s="58"/>
      <c r="BZ284" s="58"/>
      <c r="CA284" s="58"/>
      <c r="CB284" s="58"/>
      <c r="CC284" s="58"/>
      <c r="CD284" s="58"/>
      <c r="CE284" s="58"/>
      <c r="CF284" s="58"/>
      <c r="CG284" s="58"/>
      <c r="CH284" s="58"/>
      <c r="CI284" s="58"/>
      <c r="CJ284" s="58"/>
      <c r="CK284" s="58"/>
      <c r="CL284" s="58"/>
      <c r="CM284" s="58"/>
      <c r="CN284" s="58"/>
      <c r="CO284" s="58"/>
      <c r="CP284" s="58"/>
      <c r="CQ284" s="58"/>
      <c r="CR284" s="58"/>
      <c r="CS284" s="58"/>
      <c r="CT284" s="58"/>
      <c r="CU284" s="58"/>
      <c r="CV284" s="58"/>
      <c r="CW284" s="58"/>
      <c r="CX284" s="58"/>
      <c r="CY284" s="58"/>
      <c r="CZ284" s="58"/>
      <c r="DA284" s="58"/>
      <c r="DB284" s="58"/>
      <c r="DC284" s="58"/>
      <c r="DD284" s="58"/>
      <c r="DE284" s="58"/>
      <c r="DF284" s="58"/>
      <c r="DG284" s="58"/>
      <c r="DH284" s="58"/>
      <c r="DI284" s="58"/>
      <c r="DJ284" s="58"/>
      <c r="DK284" s="58"/>
      <c r="DL284" s="58"/>
      <c r="DM284" s="58"/>
      <c r="DN284" s="58"/>
      <c r="DO284" s="58"/>
      <c r="DP284" s="58"/>
      <c r="DQ284" s="58"/>
    </row>
    <row r="285" spans="1:121" s="52" customFormat="1" ht="28.5" customHeight="1" x14ac:dyDescent="0.25">
      <c r="A285" s="52">
        <v>230</v>
      </c>
      <c r="B285" s="65">
        <v>5299</v>
      </c>
      <c r="C285" s="443">
        <v>6121</v>
      </c>
      <c r="D285" s="1124">
        <v>8215</v>
      </c>
      <c r="E285" s="1125" t="s">
        <v>529</v>
      </c>
      <c r="F285" s="467" t="s">
        <v>59</v>
      </c>
      <c r="G285" s="468">
        <v>400</v>
      </c>
      <c r="H285" s="468">
        <v>2018</v>
      </c>
      <c r="I285" s="469">
        <v>2018</v>
      </c>
      <c r="J285" s="470">
        <f>K285+L285+M285+SUM(R285:AA285)</f>
        <v>1000</v>
      </c>
      <c r="K285" s="471">
        <v>0</v>
      </c>
      <c r="L285" s="472">
        <v>0</v>
      </c>
      <c r="M285" s="310">
        <f>N285+O285+P285+Q285</f>
        <v>1000</v>
      </c>
      <c r="N285" s="473">
        <v>0</v>
      </c>
      <c r="O285" s="474">
        <v>1000</v>
      </c>
      <c r="P285" s="471">
        <v>0</v>
      </c>
      <c r="Q285" s="472">
        <v>0</v>
      </c>
      <c r="R285" s="475">
        <v>0</v>
      </c>
      <c r="S285" s="471">
        <v>0</v>
      </c>
      <c r="T285" s="476">
        <v>0</v>
      </c>
      <c r="U285" s="477">
        <v>0</v>
      </c>
      <c r="V285" s="471">
        <v>0</v>
      </c>
      <c r="W285" s="472">
        <v>0</v>
      </c>
      <c r="X285" s="475">
        <v>0</v>
      </c>
      <c r="Y285" s="471">
        <v>0</v>
      </c>
      <c r="Z285" s="476">
        <v>0</v>
      </c>
      <c r="AA285" s="478">
        <v>0</v>
      </c>
      <c r="AB285" s="317"/>
      <c r="AC285" s="317"/>
      <c r="AD285" s="317"/>
      <c r="AE285" s="317"/>
      <c r="AF285" s="73"/>
      <c r="AG285"/>
      <c r="AH285"/>
      <c r="AI285"/>
      <c r="AJ285" s="291"/>
      <c r="AK285" s="291"/>
      <c r="AL285" s="291"/>
      <c r="AM285" s="291"/>
      <c r="AN285" s="291"/>
      <c r="AO285" s="291"/>
      <c r="AP285" s="291"/>
      <c r="AQ285" s="291"/>
      <c r="AR285" s="291"/>
      <c r="AS285" s="291"/>
      <c r="AT285" s="291"/>
      <c r="AU285" s="291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8"/>
      <c r="BQ285" s="58"/>
      <c r="BR285" s="58"/>
      <c r="BS285" s="58"/>
      <c r="BT285" s="58"/>
      <c r="BU285" s="58"/>
      <c r="BV285" s="58"/>
      <c r="BW285" s="58"/>
      <c r="BX285" s="58"/>
      <c r="BY285" s="58"/>
      <c r="BZ285" s="58"/>
      <c r="CA285" s="58"/>
      <c r="CB285" s="58"/>
      <c r="CC285" s="58"/>
      <c r="CD285" s="58"/>
      <c r="CE285" s="58"/>
      <c r="CF285" s="58"/>
      <c r="CG285" s="58"/>
      <c r="CH285" s="58"/>
      <c r="CI285" s="58"/>
      <c r="CJ285" s="58"/>
      <c r="CK285" s="58"/>
      <c r="CL285" s="58"/>
      <c r="CM285" s="58"/>
      <c r="CN285" s="58"/>
      <c r="CO285" s="58"/>
      <c r="CP285" s="58"/>
      <c r="CQ285" s="58"/>
      <c r="CR285" s="58"/>
      <c r="CS285" s="58"/>
      <c r="CT285" s="58"/>
      <c r="CU285" s="58"/>
      <c r="CV285" s="58"/>
      <c r="CW285" s="58"/>
      <c r="CX285" s="58"/>
      <c r="CY285" s="58"/>
      <c r="CZ285" s="58"/>
      <c r="DA285" s="58"/>
      <c r="DB285" s="58"/>
      <c r="DC285" s="58"/>
      <c r="DD285" s="58"/>
      <c r="DE285" s="58"/>
      <c r="DF285" s="58"/>
      <c r="DG285" s="58"/>
      <c r="DH285" s="58"/>
      <c r="DI285" s="58"/>
      <c r="DJ285" s="58"/>
      <c r="DK285" s="58"/>
      <c r="DL285" s="58"/>
      <c r="DM285" s="58"/>
      <c r="DN285" s="58"/>
      <c r="DO285" s="58"/>
      <c r="DP285" s="58"/>
      <c r="DQ285" s="58"/>
    </row>
    <row r="286" spans="1:121" s="52" customFormat="1" ht="48" customHeight="1" x14ac:dyDescent="0.25">
      <c r="A286" s="52">
        <v>230</v>
      </c>
      <c r="B286" s="65">
        <v>5522</v>
      </c>
      <c r="C286" s="443">
        <v>6121</v>
      </c>
      <c r="D286" s="1124">
        <v>8120</v>
      </c>
      <c r="E286" s="1125" t="s">
        <v>157</v>
      </c>
      <c r="F286" s="467" t="s">
        <v>69</v>
      </c>
      <c r="G286" s="468">
        <v>400</v>
      </c>
      <c r="H286" s="468">
        <v>2010</v>
      </c>
      <c r="I286" s="469">
        <v>2020</v>
      </c>
      <c r="J286" s="470">
        <f t="shared" ref="J286:J300" si="59">K286+L286+M286+SUM(R286:AA286)</f>
        <v>240720</v>
      </c>
      <c r="K286" s="471">
        <v>6381</v>
      </c>
      <c r="L286" s="472">
        <v>105</v>
      </c>
      <c r="M286" s="310">
        <f t="shared" ref="M286:M292" si="60">N286+O286+P286+Q286</f>
        <v>5905</v>
      </c>
      <c r="N286" s="473">
        <v>905</v>
      </c>
      <c r="O286" s="474">
        <v>5000</v>
      </c>
      <c r="P286" s="471">
        <v>0</v>
      </c>
      <c r="Q286" s="472">
        <v>0</v>
      </c>
      <c r="R286" s="475">
        <v>90000</v>
      </c>
      <c r="S286" s="471">
        <v>30000</v>
      </c>
      <c r="T286" s="476">
        <v>0</v>
      </c>
      <c r="U286" s="477">
        <v>24986</v>
      </c>
      <c r="V286" s="471">
        <v>83343</v>
      </c>
      <c r="W286" s="472">
        <v>0</v>
      </c>
      <c r="X286" s="475">
        <v>0</v>
      </c>
      <c r="Y286" s="471">
        <v>0</v>
      </c>
      <c r="Z286" s="476">
        <v>0</v>
      </c>
      <c r="AA286" s="478">
        <v>0</v>
      </c>
      <c r="AB286" s="317"/>
      <c r="AC286" s="317"/>
      <c r="AD286" s="317"/>
      <c r="AE286" s="317"/>
      <c r="AF286" s="73"/>
      <c r="AG286"/>
      <c r="AH286"/>
      <c r="AI286"/>
      <c r="AJ286" s="291"/>
      <c r="AK286" s="291"/>
      <c r="AL286" s="291"/>
      <c r="AM286" s="291"/>
      <c r="AN286" s="291"/>
      <c r="AO286" s="291"/>
      <c r="AP286" s="291"/>
      <c r="AQ286" s="291"/>
      <c r="AR286" s="291"/>
      <c r="AS286" s="291"/>
      <c r="AT286" s="291"/>
      <c r="AU286" s="291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8"/>
      <c r="BQ286" s="58"/>
      <c r="BR286" s="58"/>
      <c r="BS286" s="58"/>
      <c r="BT286" s="58"/>
      <c r="BU286" s="58"/>
      <c r="BV286" s="58"/>
      <c r="BW286" s="58"/>
      <c r="BX286" s="58"/>
      <c r="BY286" s="58"/>
      <c r="BZ286" s="58"/>
      <c r="CA286" s="58"/>
      <c r="CB286" s="58"/>
      <c r="CC286" s="58"/>
      <c r="CD286" s="58"/>
      <c r="CE286" s="58"/>
      <c r="CF286" s="58"/>
      <c r="CG286" s="58"/>
      <c r="CH286" s="58"/>
      <c r="CI286" s="58"/>
      <c r="CJ286" s="58"/>
      <c r="CK286" s="58"/>
      <c r="CL286" s="58"/>
      <c r="CM286" s="58"/>
      <c r="CN286" s="58"/>
      <c r="CO286" s="58"/>
      <c r="CP286" s="58"/>
      <c r="CQ286" s="58"/>
      <c r="CR286" s="58"/>
      <c r="CS286" s="58"/>
      <c r="CT286" s="58"/>
      <c r="CU286" s="58"/>
      <c r="CV286" s="58"/>
      <c r="CW286" s="58"/>
      <c r="CX286" s="58"/>
      <c r="CY286" s="58"/>
      <c r="CZ286" s="58"/>
      <c r="DA286" s="58"/>
      <c r="DB286" s="58"/>
      <c r="DC286" s="58"/>
      <c r="DD286" s="58"/>
      <c r="DE286" s="58"/>
      <c r="DF286" s="58"/>
      <c r="DG286" s="58"/>
      <c r="DH286" s="58"/>
      <c r="DI286" s="58"/>
      <c r="DJ286" s="58"/>
      <c r="DK286" s="58"/>
      <c r="DL286" s="58"/>
      <c r="DM286" s="58"/>
      <c r="DN286" s="58"/>
      <c r="DO286" s="58"/>
      <c r="DP286" s="58"/>
      <c r="DQ286" s="58"/>
    </row>
    <row r="287" spans="1:121" s="52" customFormat="1" ht="28.5" customHeight="1" x14ac:dyDescent="0.25">
      <c r="A287" s="52">
        <v>230</v>
      </c>
      <c r="B287" s="65">
        <v>5522</v>
      </c>
      <c r="C287" s="443">
        <v>6121</v>
      </c>
      <c r="D287" s="1143">
        <v>8127</v>
      </c>
      <c r="E287" s="382" t="s">
        <v>158</v>
      </c>
      <c r="F287" s="467" t="s">
        <v>159</v>
      </c>
      <c r="G287" s="468">
        <v>400</v>
      </c>
      <c r="H287" s="468">
        <v>2016</v>
      </c>
      <c r="I287" s="469">
        <v>2018</v>
      </c>
      <c r="J287" s="470">
        <f t="shared" si="59"/>
        <v>34737</v>
      </c>
      <c r="K287" s="471">
        <v>2277</v>
      </c>
      <c r="L287" s="472">
        <v>14973</v>
      </c>
      <c r="M287" s="310">
        <f t="shared" si="60"/>
        <v>17487</v>
      </c>
      <c r="N287" s="473">
        <v>2087</v>
      </c>
      <c r="O287" s="474">
        <v>15400</v>
      </c>
      <c r="P287" s="471">
        <v>0</v>
      </c>
      <c r="Q287" s="472">
        <v>0</v>
      </c>
      <c r="R287" s="475">
        <v>0</v>
      </c>
      <c r="S287" s="471">
        <v>0</v>
      </c>
      <c r="T287" s="476">
        <v>0</v>
      </c>
      <c r="U287" s="477">
        <v>0</v>
      </c>
      <c r="V287" s="471">
        <v>0</v>
      </c>
      <c r="W287" s="472">
        <v>0</v>
      </c>
      <c r="X287" s="475">
        <v>0</v>
      </c>
      <c r="Y287" s="471">
        <v>0</v>
      </c>
      <c r="Z287" s="476">
        <v>0</v>
      </c>
      <c r="AA287" s="478">
        <v>0</v>
      </c>
      <c r="AB287" s="317"/>
      <c r="AC287" s="317"/>
      <c r="AD287" s="317"/>
      <c r="AE287" s="317"/>
      <c r="AF287" s="73"/>
      <c r="AG287"/>
      <c r="AH287"/>
      <c r="AI287"/>
      <c r="AJ287" s="291"/>
      <c r="AK287" s="291"/>
      <c r="AL287" s="291"/>
      <c r="AM287" s="291"/>
      <c r="AN287" s="291"/>
      <c r="AO287" s="291"/>
      <c r="AP287" s="291"/>
      <c r="AQ287" s="291"/>
      <c r="AR287" s="291"/>
      <c r="AS287" s="291"/>
      <c r="AT287" s="291"/>
      <c r="AU287" s="291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8"/>
      <c r="BQ287" s="58"/>
      <c r="BR287" s="58"/>
      <c r="BS287" s="58"/>
      <c r="BT287" s="58"/>
      <c r="BU287" s="58"/>
      <c r="BV287" s="58"/>
      <c r="BW287" s="58"/>
      <c r="BX287" s="58"/>
      <c r="BY287" s="58"/>
      <c r="BZ287" s="58"/>
      <c r="CA287" s="58"/>
      <c r="CB287" s="58"/>
      <c r="CC287" s="58"/>
      <c r="CD287" s="58"/>
      <c r="CE287" s="58"/>
      <c r="CF287" s="58"/>
      <c r="CG287" s="58"/>
      <c r="CH287" s="58"/>
      <c r="CI287" s="58"/>
      <c r="CJ287" s="58"/>
      <c r="CK287" s="58"/>
      <c r="CL287" s="58"/>
      <c r="CM287" s="58"/>
      <c r="CN287" s="58"/>
      <c r="CO287" s="58"/>
      <c r="CP287" s="58"/>
      <c r="CQ287" s="58"/>
      <c r="CR287" s="58"/>
      <c r="CS287" s="58"/>
      <c r="CT287" s="58"/>
      <c r="CU287" s="58"/>
      <c r="CV287" s="58"/>
      <c r="CW287" s="58"/>
      <c r="CX287" s="58"/>
      <c r="CY287" s="58"/>
      <c r="CZ287" s="58"/>
      <c r="DA287" s="58"/>
      <c r="DB287" s="58"/>
      <c r="DC287" s="58"/>
      <c r="DD287" s="58"/>
      <c r="DE287" s="58"/>
      <c r="DF287" s="58"/>
      <c r="DG287" s="58"/>
      <c r="DH287" s="58"/>
      <c r="DI287" s="58"/>
      <c r="DJ287" s="58"/>
      <c r="DK287" s="58"/>
      <c r="DL287" s="58"/>
      <c r="DM287" s="58"/>
      <c r="DN287" s="58"/>
      <c r="DO287" s="58"/>
      <c r="DP287" s="58"/>
      <c r="DQ287" s="58"/>
    </row>
    <row r="288" spans="1:121" s="52" customFormat="1" ht="32.25" customHeight="1" x14ac:dyDescent="0.25">
      <c r="A288" s="52">
        <v>230</v>
      </c>
      <c r="B288" s="65">
        <v>5522</v>
      </c>
      <c r="C288" s="443">
        <v>6121</v>
      </c>
      <c r="D288" s="1124">
        <v>8144</v>
      </c>
      <c r="E288" s="1125" t="s">
        <v>160</v>
      </c>
      <c r="F288" s="467" t="s">
        <v>69</v>
      </c>
      <c r="G288" s="468">
        <v>400</v>
      </c>
      <c r="H288" s="468">
        <v>2010</v>
      </c>
      <c r="I288" s="469">
        <v>2022</v>
      </c>
      <c r="J288" s="470">
        <f t="shared" si="59"/>
        <v>71330</v>
      </c>
      <c r="K288" s="471">
        <v>690</v>
      </c>
      <c r="L288" s="472">
        <v>80</v>
      </c>
      <c r="M288" s="310">
        <f t="shared" si="60"/>
        <v>60</v>
      </c>
      <c r="N288" s="473">
        <v>60</v>
      </c>
      <c r="O288" s="474">
        <v>0</v>
      </c>
      <c r="P288" s="471">
        <v>0</v>
      </c>
      <c r="Q288" s="472">
        <v>0</v>
      </c>
      <c r="R288" s="475">
        <v>0</v>
      </c>
      <c r="S288" s="471">
        <v>0</v>
      </c>
      <c r="T288" s="476">
        <v>0</v>
      </c>
      <c r="U288" s="477">
        <v>0</v>
      </c>
      <c r="V288" s="471">
        <v>0</v>
      </c>
      <c r="W288" s="472">
        <v>0</v>
      </c>
      <c r="X288" s="475">
        <v>10500</v>
      </c>
      <c r="Y288" s="471">
        <v>0</v>
      </c>
      <c r="Z288" s="476">
        <v>0</v>
      </c>
      <c r="AA288" s="478">
        <v>60000</v>
      </c>
      <c r="AB288" s="317"/>
      <c r="AC288" s="317"/>
      <c r="AD288" s="317"/>
      <c r="AE288" s="317"/>
      <c r="AF288" s="73"/>
      <c r="AG288"/>
      <c r="AH288"/>
      <c r="AI288"/>
      <c r="AJ288" s="291"/>
      <c r="AK288" s="291"/>
      <c r="AL288" s="291"/>
      <c r="AM288" s="291"/>
      <c r="AN288" s="291"/>
      <c r="AO288" s="291"/>
      <c r="AP288" s="291"/>
      <c r="AQ288" s="291"/>
      <c r="AR288" s="291"/>
      <c r="AS288" s="291"/>
      <c r="AT288" s="291"/>
      <c r="AU288" s="291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8"/>
      <c r="BQ288" s="58"/>
      <c r="BR288" s="58"/>
      <c r="BS288" s="58"/>
      <c r="BT288" s="58"/>
      <c r="BU288" s="58"/>
      <c r="BV288" s="58"/>
      <c r="BW288" s="58"/>
      <c r="BX288" s="58"/>
      <c r="BY288" s="58"/>
      <c r="BZ288" s="58"/>
      <c r="CA288" s="58"/>
      <c r="CB288" s="58"/>
      <c r="CC288" s="58"/>
      <c r="CD288" s="58"/>
      <c r="CE288" s="58"/>
      <c r="CF288" s="58"/>
      <c r="CG288" s="58"/>
      <c r="CH288" s="58"/>
      <c r="CI288" s="58"/>
      <c r="CJ288" s="58"/>
      <c r="CK288" s="58"/>
      <c r="CL288" s="58"/>
      <c r="CM288" s="58"/>
      <c r="CN288" s="58"/>
      <c r="CO288" s="58"/>
      <c r="CP288" s="58"/>
      <c r="CQ288" s="58"/>
      <c r="CR288" s="58"/>
      <c r="CS288" s="58"/>
      <c r="CT288" s="58"/>
      <c r="CU288" s="58"/>
      <c r="CV288" s="58"/>
      <c r="CW288" s="58"/>
      <c r="CX288" s="58"/>
      <c r="CY288" s="58"/>
      <c r="CZ288" s="58"/>
      <c r="DA288" s="58"/>
      <c r="DB288" s="58"/>
      <c r="DC288" s="58"/>
      <c r="DD288" s="58"/>
      <c r="DE288" s="58"/>
      <c r="DF288" s="58"/>
      <c r="DG288" s="58"/>
      <c r="DH288" s="58"/>
      <c r="DI288" s="58"/>
      <c r="DJ288" s="58"/>
      <c r="DK288" s="58"/>
      <c r="DL288" s="58"/>
      <c r="DM288" s="58"/>
      <c r="DN288" s="58"/>
      <c r="DO288" s="58"/>
      <c r="DP288" s="58"/>
      <c r="DQ288" s="58"/>
    </row>
    <row r="289" spans="1:121" s="52" customFormat="1" ht="32.25" customHeight="1" x14ac:dyDescent="0.25">
      <c r="A289" s="52">
        <v>230</v>
      </c>
      <c r="B289" s="65">
        <v>5522</v>
      </c>
      <c r="C289" s="443">
        <v>6121</v>
      </c>
      <c r="D289" s="1143">
        <v>8155</v>
      </c>
      <c r="E289" s="382" t="s">
        <v>161</v>
      </c>
      <c r="F289" s="467" t="s">
        <v>69</v>
      </c>
      <c r="G289" s="468">
        <v>400</v>
      </c>
      <c r="H289" s="468">
        <v>2016</v>
      </c>
      <c r="I289" s="469">
        <v>2018</v>
      </c>
      <c r="J289" s="470">
        <f t="shared" si="59"/>
        <v>32907</v>
      </c>
      <c r="K289" s="471">
        <v>3079</v>
      </c>
      <c r="L289" s="472">
        <v>21396</v>
      </c>
      <c r="M289" s="310">
        <f t="shared" si="60"/>
        <v>8432</v>
      </c>
      <c r="N289" s="473">
        <v>4432</v>
      </c>
      <c r="O289" s="474">
        <v>4000</v>
      </c>
      <c r="P289" s="471">
        <v>0</v>
      </c>
      <c r="Q289" s="472">
        <v>0</v>
      </c>
      <c r="R289" s="475">
        <v>0</v>
      </c>
      <c r="S289" s="471">
        <v>0</v>
      </c>
      <c r="T289" s="476">
        <v>0</v>
      </c>
      <c r="U289" s="477">
        <v>0</v>
      </c>
      <c r="V289" s="471">
        <v>0</v>
      </c>
      <c r="W289" s="472"/>
      <c r="X289" s="475">
        <v>0</v>
      </c>
      <c r="Y289" s="471">
        <v>0</v>
      </c>
      <c r="Z289" s="476">
        <v>0</v>
      </c>
      <c r="AA289" s="478">
        <v>0</v>
      </c>
      <c r="AB289" s="317"/>
      <c r="AC289" s="317"/>
      <c r="AD289" s="317"/>
      <c r="AE289" s="317"/>
      <c r="AF289" s="73"/>
      <c r="AG289"/>
      <c r="AH289"/>
      <c r="AI289"/>
      <c r="AJ289" s="291"/>
      <c r="AK289" s="291"/>
      <c r="AL289" s="291"/>
      <c r="AM289" s="291"/>
      <c r="AN289" s="291"/>
      <c r="AO289" s="291"/>
      <c r="AP289" s="291"/>
      <c r="AQ289" s="291"/>
      <c r="AR289" s="291"/>
      <c r="AS289" s="291"/>
      <c r="AT289" s="291"/>
      <c r="AU289" s="291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8"/>
      <c r="BQ289" s="58"/>
      <c r="BR289" s="58"/>
      <c r="BS289" s="58"/>
      <c r="BT289" s="58"/>
      <c r="BU289" s="58"/>
      <c r="BV289" s="58"/>
      <c r="BW289" s="58"/>
      <c r="BX289" s="58"/>
      <c r="BY289" s="58"/>
      <c r="BZ289" s="58"/>
      <c r="CA289" s="58"/>
      <c r="CB289" s="58"/>
      <c r="CC289" s="58"/>
      <c r="CD289" s="58"/>
      <c r="CE289" s="58"/>
      <c r="CF289" s="58"/>
      <c r="CG289" s="58"/>
      <c r="CH289" s="58"/>
      <c r="CI289" s="58"/>
      <c r="CJ289" s="58"/>
      <c r="CK289" s="58"/>
      <c r="CL289" s="58"/>
      <c r="CM289" s="58"/>
      <c r="CN289" s="58"/>
      <c r="CO289" s="58"/>
      <c r="CP289" s="58"/>
      <c r="CQ289" s="58"/>
      <c r="CR289" s="58"/>
      <c r="CS289" s="58"/>
      <c r="CT289" s="58"/>
      <c r="CU289" s="58"/>
      <c r="CV289" s="58"/>
      <c r="CW289" s="58"/>
      <c r="CX289" s="58"/>
      <c r="CY289" s="58"/>
      <c r="CZ289" s="58"/>
      <c r="DA289" s="58"/>
      <c r="DB289" s="58"/>
      <c r="DC289" s="58"/>
      <c r="DD289" s="58"/>
      <c r="DE289" s="58"/>
      <c r="DF289" s="58"/>
      <c r="DG289" s="58"/>
      <c r="DH289" s="58"/>
      <c r="DI289" s="58"/>
      <c r="DJ289" s="58"/>
      <c r="DK289" s="58"/>
      <c r="DL289" s="58"/>
      <c r="DM289" s="58"/>
      <c r="DN289" s="58"/>
      <c r="DO289" s="58"/>
      <c r="DP289" s="58"/>
      <c r="DQ289" s="58"/>
    </row>
    <row r="290" spans="1:121" s="52" customFormat="1" ht="33.75" customHeight="1" x14ac:dyDescent="0.25">
      <c r="A290" s="52">
        <v>230</v>
      </c>
      <c r="B290" s="65">
        <v>5522</v>
      </c>
      <c r="C290" s="443">
        <v>6121</v>
      </c>
      <c r="D290" s="1124">
        <v>8177</v>
      </c>
      <c r="E290" s="1125" t="s">
        <v>162</v>
      </c>
      <c r="F290" s="467" t="s">
        <v>69</v>
      </c>
      <c r="G290" s="468">
        <v>400</v>
      </c>
      <c r="H290" s="468">
        <v>2010</v>
      </c>
      <c r="I290" s="469">
        <v>2021</v>
      </c>
      <c r="J290" s="470">
        <f t="shared" si="59"/>
        <v>11762</v>
      </c>
      <c r="K290" s="471">
        <v>302</v>
      </c>
      <c r="L290" s="472">
        <v>0</v>
      </c>
      <c r="M290" s="310">
        <f t="shared" si="60"/>
        <v>60</v>
      </c>
      <c r="N290" s="473">
        <v>60</v>
      </c>
      <c r="O290" s="474">
        <v>0</v>
      </c>
      <c r="P290" s="471">
        <v>0</v>
      </c>
      <c r="Q290" s="472">
        <v>0</v>
      </c>
      <c r="R290" s="475">
        <v>0</v>
      </c>
      <c r="S290" s="471">
        <v>0</v>
      </c>
      <c r="T290" s="476">
        <v>0</v>
      </c>
      <c r="U290" s="477">
        <v>1400</v>
      </c>
      <c r="V290" s="471">
        <v>0</v>
      </c>
      <c r="W290" s="472">
        <v>0</v>
      </c>
      <c r="X290" s="475">
        <v>10000</v>
      </c>
      <c r="Y290" s="471">
        <v>0</v>
      </c>
      <c r="Z290" s="476">
        <v>0</v>
      </c>
      <c r="AA290" s="478">
        <v>0</v>
      </c>
      <c r="AB290" s="317"/>
      <c r="AC290" s="317"/>
      <c r="AD290" s="317"/>
      <c r="AE290" s="317"/>
      <c r="AF290" s="73"/>
      <c r="AG290"/>
      <c r="AH290"/>
      <c r="AI290"/>
      <c r="AJ290" s="291"/>
      <c r="AK290" s="291"/>
      <c r="AL290" s="291"/>
      <c r="AM290" s="291"/>
      <c r="AN290" s="291"/>
      <c r="AO290" s="291"/>
      <c r="AP290" s="291"/>
      <c r="AQ290" s="291"/>
      <c r="AR290" s="291"/>
      <c r="AS290" s="291"/>
      <c r="AT290" s="291"/>
      <c r="AU290" s="291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8"/>
      <c r="BQ290" s="58"/>
      <c r="BR290" s="58"/>
      <c r="BS290" s="58"/>
      <c r="BT290" s="58"/>
      <c r="BU290" s="58"/>
      <c r="BV290" s="58"/>
      <c r="BW290" s="58"/>
      <c r="BX290" s="58"/>
      <c r="BY290" s="58"/>
      <c r="BZ290" s="58"/>
      <c r="CA290" s="58"/>
      <c r="CB290" s="58"/>
      <c r="CC290" s="58"/>
      <c r="CD290" s="58"/>
      <c r="CE290" s="58"/>
      <c r="CF290" s="58"/>
      <c r="CG290" s="58"/>
      <c r="CH290" s="58"/>
      <c r="CI290" s="58"/>
      <c r="CJ290" s="58"/>
      <c r="CK290" s="58"/>
      <c r="CL290" s="58"/>
      <c r="CM290" s="58"/>
      <c r="CN290" s="58"/>
      <c r="CO290" s="58"/>
      <c r="CP290" s="58"/>
      <c r="CQ290" s="58"/>
      <c r="CR290" s="58"/>
      <c r="CS290" s="58"/>
      <c r="CT290" s="58"/>
      <c r="CU290" s="58"/>
      <c r="CV290" s="58"/>
      <c r="CW290" s="58"/>
      <c r="CX290" s="58"/>
      <c r="CY290" s="58"/>
      <c r="CZ290" s="58"/>
      <c r="DA290" s="58"/>
      <c r="DB290" s="58"/>
      <c r="DC290" s="58"/>
      <c r="DD290" s="58"/>
      <c r="DE290" s="58"/>
      <c r="DF290" s="58"/>
      <c r="DG290" s="58"/>
      <c r="DH290" s="58"/>
      <c r="DI290" s="58"/>
      <c r="DJ290" s="58"/>
      <c r="DK290" s="58"/>
      <c r="DL290" s="58"/>
      <c r="DM290" s="58"/>
      <c r="DN290" s="58"/>
      <c r="DO290" s="58"/>
      <c r="DP290" s="58"/>
      <c r="DQ290" s="58"/>
    </row>
    <row r="291" spans="1:121" s="52" customFormat="1" ht="28.5" customHeight="1" x14ac:dyDescent="0.25">
      <c r="A291" s="52">
        <v>230</v>
      </c>
      <c r="B291" s="65">
        <v>5522</v>
      </c>
      <c r="C291" s="443">
        <v>6121</v>
      </c>
      <c r="D291" s="1127">
        <v>8185</v>
      </c>
      <c r="E291" s="375" t="s">
        <v>178</v>
      </c>
      <c r="F291" s="467" t="s">
        <v>68</v>
      </c>
      <c r="G291" s="468">
        <v>400</v>
      </c>
      <c r="H291" s="468">
        <v>2017</v>
      </c>
      <c r="I291" s="469">
        <v>2018</v>
      </c>
      <c r="J291" s="470">
        <f>K291+L291+M291+SUM(R291:AA291)</f>
        <v>20333</v>
      </c>
      <c r="K291" s="471">
        <v>277</v>
      </c>
      <c r="L291" s="472">
        <v>0</v>
      </c>
      <c r="M291" s="310">
        <f>N291+O291+P291+Q291</f>
        <v>14000</v>
      </c>
      <c r="N291" s="473">
        <v>0</v>
      </c>
      <c r="O291" s="474">
        <v>7100</v>
      </c>
      <c r="P291" s="471">
        <v>0</v>
      </c>
      <c r="Q291" s="472">
        <v>6900</v>
      </c>
      <c r="R291" s="475">
        <v>6056</v>
      </c>
      <c r="S291" s="471">
        <v>0</v>
      </c>
      <c r="T291" s="476">
        <v>0</v>
      </c>
      <c r="U291" s="477">
        <v>0</v>
      </c>
      <c r="V291" s="471">
        <v>0</v>
      </c>
      <c r="W291" s="472">
        <v>0</v>
      </c>
      <c r="X291" s="475">
        <v>0</v>
      </c>
      <c r="Y291" s="471">
        <v>0</v>
      </c>
      <c r="Z291" s="476">
        <v>0</v>
      </c>
      <c r="AA291" s="1080">
        <v>0</v>
      </c>
      <c r="AB291" s="317"/>
      <c r="AC291" s="317"/>
      <c r="AD291" s="317"/>
      <c r="AE291" s="317"/>
      <c r="AF291" s="73"/>
      <c r="AG291"/>
      <c r="AH291"/>
      <c r="AI291"/>
      <c r="AJ291" s="291"/>
      <c r="AK291" s="291"/>
      <c r="AL291" s="291"/>
      <c r="AM291" s="291"/>
      <c r="AN291" s="291"/>
      <c r="AO291" s="291"/>
      <c r="AP291" s="291"/>
      <c r="AQ291" s="291"/>
      <c r="AR291" s="291"/>
      <c r="AS291" s="291"/>
      <c r="AT291" s="291"/>
      <c r="AU291" s="291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8"/>
      <c r="BQ291" s="58"/>
      <c r="BR291" s="58"/>
      <c r="BS291" s="58"/>
      <c r="BT291" s="58"/>
      <c r="BU291" s="58"/>
      <c r="BV291" s="58"/>
      <c r="BW291" s="58"/>
      <c r="BX291" s="58"/>
      <c r="BY291" s="58"/>
      <c r="BZ291" s="58"/>
      <c r="CA291" s="58"/>
      <c r="CB291" s="58"/>
      <c r="CC291" s="58"/>
      <c r="CD291" s="58"/>
      <c r="CE291" s="58"/>
      <c r="CF291" s="58"/>
      <c r="CG291" s="58"/>
      <c r="CH291" s="58"/>
      <c r="CI291" s="58"/>
      <c r="CJ291" s="58"/>
      <c r="CK291" s="58"/>
      <c r="CL291" s="58"/>
      <c r="CM291" s="58"/>
      <c r="CN291" s="58"/>
      <c r="CO291" s="58"/>
      <c r="CP291" s="58"/>
      <c r="CQ291" s="58"/>
      <c r="CR291" s="58"/>
      <c r="CS291" s="58"/>
      <c r="CT291" s="58"/>
      <c r="CU291" s="58"/>
      <c r="CV291" s="58"/>
      <c r="CW291" s="58"/>
      <c r="CX291" s="58"/>
      <c r="CY291" s="58"/>
      <c r="CZ291" s="58"/>
      <c r="DA291" s="58"/>
      <c r="DB291" s="58"/>
      <c r="DC291" s="58"/>
      <c r="DD291" s="58"/>
      <c r="DE291" s="58"/>
      <c r="DF291" s="58"/>
      <c r="DG291" s="58"/>
      <c r="DH291" s="58"/>
      <c r="DI291" s="58"/>
      <c r="DJ291" s="58"/>
      <c r="DK291" s="58"/>
      <c r="DL291" s="58"/>
      <c r="DM291" s="58"/>
      <c r="DN291" s="58"/>
      <c r="DO291" s="58"/>
      <c r="DP291" s="58"/>
      <c r="DQ291" s="58"/>
    </row>
    <row r="292" spans="1:121" s="52" customFormat="1" ht="48" customHeight="1" x14ac:dyDescent="0.25">
      <c r="A292" s="52">
        <v>230</v>
      </c>
      <c r="B292" s="65">
        <v>5522</v>
      </c>
      <c r="C292" s="443">
        <v>6121</v>
      </c>
      <c r="D292" s="1124">
        <v>8201</v>
      </c>
      <c r="E292" s="1125" t="s">
        <v>163</v>
      </c>
      <c r="F292" s="467" t="s">
        <v>69</v>
      </c>
      <c r="G292" s="468">
        <v>400</v>
      </c>
      <c r="H292" s="468">
        <v>2016</v>
      </c>
      <c r="I292" s="469">
        <v>2020</v>
      </c>
      <c r="J292" s="470">
        <f t="shared" si="59"/>
        <v>189000</v>
      </c>
      <c r="K292" s="471">
        <v>0</v>
      </c>
      <c r="L292" s="472">
        <v>2771</v>
      </c>
      <c r="M292" s="310">
        <f t="shared" si="60"/>
        <v>3229</v>
      </c>
      <c r="N292" s="473">
        <v>1229</v>
      </c>
      <c r="O292" s="474">
        <v>2000</v>
      </c>
      <c r="P292" s="471">
        <v>0</v>
      </c>
      <c r="Q292" s="472">
        <v>0</v>
      </c>
      <c r="R292" s="475">
        <v>83000</v>
      </c>
      <c r="S292" s="471">
        <v>0</v>
      </c>
      <c r="T292" s="476">
        <v>0</v>
      </c>
      <c r="U292" s="477">
        <v>100000</v>
      </c>
      <c r="V292" s="471">
        <v>0</v>
      </c>
      <c r="W292" s="472">
        <v>0</v>
      </c>
      <c r="X292" s="475">
        <v>0</v>
      </c>
      <c r="Y292" s="471">
        <v>0</v>
      </c>
      <c r="Z292" s="476">
        <v>0</v>
      </c>
      <c r="AA292" s="478">
        <v>0</v>
      </c>
      <c r="AB292" s="317"/>
      <c r="AC292" s="317"/>
      <c r="AD292" s="317"/>
      <c r="AE292" s="317"/>
      <c r="AF292" s="73"/>
      <c r="AG292"/>
      <c r="AH292"/>
      <c r="AI292"/>
      <c r="AJ292" s="291"/>
      <c r="AK292" s="291"/>
      <c r="AL292" s="291"/>
      <c r="AM292" s="291"/>
      <c r="AN292" s="291"/>
      <c r="AO292" s="291"/>
      <c r="AP292" s="291"/>
      <c r="AQ292" s="291"/>
      <c r="AR292" s="291"/>
      <c r="AS292" s="291"/>
      <c r="AT292" s="291"/>
      <c r="AU292" s="291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8"/>
      <c r="BQ292" s="58"/>
      <c r="BR292" s="58"/>
      <c r="BS292" s="58"/>
      <c r="BT292" s="58"/>
      <c r="BU292" s="58"/>
      <c r="BV292" s="58"/>
      <c r="BW292" s="58"/>
      <c r="BX292" s="58"/>
      <c r="BY292" s="58"/>
      <c r="BZ292" s="58"/>
      <c r="CA292" s="58"/>
      <c r="CB292" s="58"/>
      <c r="CC292" s="58"/>
      <c r="CD292" s="58"/>
      <c r="CE292" s="58"/>
      <c r="CF292" s="58"/>
      <c r="CG292" s="58"/>
      <c r="CH292" s="58"/>
      <c r="CI292" s="58"/>
      <c r="CJ292" s="58"/>
      <c r="CK292" s="58"/>
      <c r="CL292" s="58"/>
      <c r="CM292" s="58"/>
      <c r="CN292" s="58"/>
      <c r="CO292" s="58"/>
      <c r="CP292" s="58"/>
      <c r="CQ292" s="58"/>
      <c r="CR292" s="58"/>
      <c r="CS292" s="58"/>
      <c r="CT292" s="58"/>
      <c r="CU292" s="58"/>
      <c r="CV292" s="58"/>
      <c r="CW292" s="58"/>
      <c r="CX292" s="58"/>
      <c r="CY292" s="58"/>
      <c r="CZ292" s="58"/>
      <c r="DA292" s="58"/>
      <c r="DB292" s="58"/>
      <c r="DC292" s="58"/>
      <c r="DD292" s="58"/>
      <c r="DE292" s="58"/>
      <c r="DF292" s="58"/>
      <c r="DG292" s="58"/>
      <c r="DH292" s="58"/>
      <c r="DI292" s="58"/>
      <c r="DJ292" s="58"/>
      <c r="DK292" s="58"/>
      <c r="DL292" s="58"/>
      <c r="DM292" s="58"/>
      <c r="DN292" s="58"/>
      <c r="DO292" s="58"/>
      <c r="DP292" s="58"/>
      <c r="DQ292" s="58"/>
    </row>
    <row r="293" spans="1:121" s="52" customFormat="1" ht="32.25" customHeight="1" x14ac:dyDescent="0.25">
      <c r="A293" s="52">
        <v>230</v>
      </c>
      <c r="B293" s="65">
        <v>6171</v>
      </c>
      <c r="C293" s="443">
        <v>6121</v>
      </c>
      <c r="D293" s="1124">
        <v>8099</v>
      </c>
      <c r="E293" s="1125" t="s">
        <v>164</v>
      </c>
      <c r="F293" s="467" t="s">
        <v>28</v>
      </c>
      <c r="G293" s="468">
        <v>400</v>
      </c>
      <c r="H293" s="468">
        <v>2008</v>
      </c>
      <c r="I293" s="469">
        <v>2018</v>
      </c>
      <c r="J293" s="470">
        <f t="shared" si="59"/>
        <v>66897</v>
      </c>
      <c r="K293" s="471">
        <v>49075</v>
      </c>
      <c r="L293" s="472">
        <v>1642</v>
      </c>
      <c r="M293" s="310">
        <f>SUM(N293:Q293)</f>
        <v>16180</v>
      </c>
      <c r="N293" s="473">
        <v>16180</v>
      </c>
      <c r="O293" s="474">
        <v>0</v>
      </c>
      <c r="P293" s="471">
        <v>0</v>
      </c>
      <c r="Q293" s="472">
        <v>0</v>
      </c>
      <c r="R293" s="475">
        <v>0</v>
      </c>
      <c r="S293" s="471">
        <v>0</v>
      </c>
      <c r="T293" s="476">
        <v>0</v>
      </c>
      <c r="U293" s="477">
        <v>0</v>
      </c>
      <c r="V293" s="471">
        <v>0</v>
      </c>
      <c r="W293" s="472">
        <v>0</v>
      </c>
      <c r="X293" s="475">
        <v>0</v>
      </c>
      <c r="Y293" s="471"/>
      <c r="Z293" s="476">
        <v>0</v>
      </c>
      <c r="AA293" s="478">
        <v>0</v>
      </c>
      <c r="AB293" s="317"/>
      <c r="AC293" s="317"/>
      <c r="AD293" s="317"/>
      <c r="AE293" s="317"/>
      <c r="AF293" s="73"/>
      <c r="AG293"/>
      <c r="AH293"/>
      <c r="AI293"/>
      <c r="AJ293" s="291"/>
      <c r="AK293" s="291"/>
      <c r="AL293" s="291"/>
      <c r="AM293" s="291"/>
      <c r="AN293" s="291"/>
      <c r="AO293" s="291"/>
      <c r="AP293" s="291"/>
      <c r="AQ293" s="291"/>
      <c r="AR293" s="291"/>
      <c r="AS293" s="291"/>
      <c r="AT293" s="291"/>
      <c r="AU293" s="291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8"/>
      <c r="BL293" s="58"/>
      <c r="BM293" s="58"/>
      <c r="BN293" s="58"/>
      <c r="BO293" s="58"/>
      <c r="BP293" s="58"/>
      <c r="BQ293" s="58"/>
      <c r="BR293" s="58"/>
      <c r="BS293" s="58"/>
      <c r="BT293" s="58"/>
      <c r="BU293" s="58"/>
      <c r="BV293" s="58"/>
      <c r="BW293" s="58"/>
      <c r="BX293" s="58"/>
      <c r="BY293" s="58"/>
      <c r="BZ293" s="58"/>
      <c r="CA293" s="58"/>
      <c r="CB293" s="58"/>
      <c r="CC293" s="58"/>
      <c r="CD293" s="58"/>
      <c r="CE293" s="58"/>
      <c r="CF293" s="58"/>
      <c r="CG293" s="58"/>
      <c r="CH293" s="58"/>
      <c r="CI293" s="58"/>
      <c r="CJ293" s="58"/>
      <c r="CK293" s="58"/>
      <c r="CL293" s="58"/>
      <c r="CM293" s="58"/>
      <c r="CN293" s="58"/>
      <c r="CO293" s="58"/>
      <c r="CP293" s="58"/>
      <c r="CQ293" s="58"/>
      <c r="CR293" s="58"/>
      <c r="CS293" s="58"/>
      <c r="CT293" s="58"/>
      <c r="CU293" s="58"/>
      <c r="CV293" s="58"/>
      <c r="CW293" s="58"/>
      <c r="CX293" s="58"/>
      <c r="CY293" s="58"/>
      <c r="CZ293" s="58"/>
      <c r="DA293" s="58"/>
      <c r="DB293" s="58"/>
      <c r="DC293" s="58"/>
      <c r="DD293" s="58"/>
      <c r="DE293" s="58"/>
      <c r="DF293" s="58"/>
      <c r="DG293" s="58"/>
      <c r="DH293" s="58"/>
      <c r="DI293" s="58"/>
      <c r="DJ293" s="58"/>
      <c r="DK293" s="58"/>
      <c r="DL293" s="58"/>
      <c r="DM293" s="58"/>
      <c r="DN293" s="58"/>
      <c r="DO293" s="58"/>
      <c r="DP293" s="58"/>
      <c r="DQ293" s="58"/>
    </row>
    <row r="294" spans="1:121" s="52" customFormat="1" ht="28.5" customHeight="1" x14ac:dyDescent="0.25">
      <c r="A294" s="52">
        <v>230</v>
      </c>
      <c r="B294" s="65">
        <v>6171</v>
      </c>
      <c r="C294" s="443">
        <v>6121</v>
      </c>
      <c r="D294" s="1141">
        <v>8179</v>
      </c>
      <c r="E294" s="392" t="s">
        <v>165</v>
      </c>
      <c r="F294" s="467" t="s">
        <v>28</v>
      </c>
      <c r="G294" s="468">
        <v>400</v>
      </c>
      <c r="H294" s="468">
        <v>2014</v>
      </c>
      <c r="I294" s="469">
        <v>2020</v>
      </c>
      <c r="J294" s="470">
        <f t="shared" si="59"/>
        <v>96403</v>
      </c>
      <c r="K294" s="471">
        <v>1403</v>
      </c>
      <c r="L294" s="472">
        <v>20000</v>
      </c>
      <c r="M294" s="310">
        <f t="shared" ref="M294:M300" si="61">SUM(N294:Q294)</f>
        <v>19000</v>
      </c>
      <c r="N294" s="473">
        <v>2000</v>
      </c>
      <c r="O294" s="474">
        <v>0</v>
      </c>
      <c r="P294" s="471">
        <v>0</v>
      </c>
      <c r="Q294" s="1184">
        <v>17000</v>
      </c>
      <c r="R294" s="475">
        <v>45000</v>
      </c>
      <c r="S294" s="471">
        <v>0</v>
      </c>
      <c r="T294" s="476">
        <v>0</v>
      </c>
      <c r="U294" s="477">
        <v>11000</v>
      </c>
      <c r="V294" s="471">
        <v>0</v>
      </c>
      <c r="W294" s="472">
        <v>0</v>
      </c>
      <c r="X294" s="475">
        <v>0</v>
      </c>
      <c r="Y294" s="471"/>
      <c r="Z294" s="476">
        <v>0</v>
      </c>
      <c r="AA294" s="478">
        <v>0</v>
      </c>
      <c r="AB294" s="317"/>
      <c r="AC294" s="317"/>
      <c r="AD294" s="317"/>
      <c r="AE294" s="317"/>
      <c r="AF294" s="73"/>
      <c r="AG294"/>
      <c r="AH294"/>
      <c r="AI294"/>
      <c r="AJ294" s="291"/>
      <c r="AK294" s="291"/>
      <c r="AL294" s="291"/>
      <c r="AM294" s="291"/>
      <c r="AN294" s="291"/>
      <c r="AO294" s="291"/>
      <c r="AP294" s="291"/>
      <c r="AQ294" s="291"/>
      <c r="AR294" s="291"/>
      <c r="AS294" s="291"/>
      <c r="AT294" s="291"/>
      <c r="AU294" s="291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8"/>
      <c r="BL294" s="58"/>
      <c r="BM294" s="58"/>
      <c r="BN294" s="58"/>
      <c r="BO294" s="58"/>
      <c r="BP294" s="58"/>
      <c r="BQ294" s="58"/>
      <c r="BR294" s="58"/>
      <c r="BS294" s="58"/>
      <c r="BT294" s="58"/>
      <c r="BU294" s="58"/>
      <c r="BV294" s="58"/>
      <c r="BW294" s="58"/>
      <c r="BX294" s="58"/>
      <c r="BY294" s="58"/>
      <c r="BZ294" s="58"/>
      <c r="CA294" s="58"/>
      <c r="CB294" s="58"/>
      <c r="CC294" s="58"/>
      <c r="CD294" s="58"/>
      <c r="CE294" s="58"/>
      <c r="CF294" s="58"/>
      <c r="CG294" s="58"/>
      <c r="CH294" s="58"/>
      <c r="CI294" s="58"/>
      <c r="CJ294" s="58"/>
      <c r="CK294" s="58"/>
      <c r="CL294" s="58"/>
      <c r="CM294" s="58"/>
      <c r="CN294" s="58"/>
      <c r="CO294" s="58"/>
      <c r="CP294" s="58"/>
      <c r="CQ294" s="58"/>
      <c r="CR294" s="58"/>
      <c r="CS294" s="58"/>
      <c r="CT294" s="58"/>
      <c r="CU294" s="58"/>
      <c r="CV294" s="58"/>
      <c r="CW294" s="58"/>
      <c r="CX294" s="58"/>
      <c r="CY294" s="58"/>
      <c r="CZ294" s="58"/>
      <c r="DA294" s="58"/>
      <c r="DB294" s="58"/>
      <c r="DC294" s="58"/>
      <c r="DD294" s="58"/>
      <c r="DE294" s="58"/>
      <c r="DF294" s="58"/>
      <c r="DG294" s="58"/>
      <c r="DH294" s="58"/>
      <c r="DI294" s="58"/>
      <c r="DJ294" s="58"/>
      <c r="DK294" s="58"/>
      <c r="DL294" s="58"/>
      <c r="DM294" s="58"/>
      <c r="DN294" s="58"/>
      <c r="DO294" s="58"/>
      <c r="DP294" s="58"/>
      <c r="DQ294" s="58"/>
    </row>
    <row r="295" spans="1:121" s="52" customFormat="1" ht="28.5" customHeight="1" x14ac:dyDescent="0.25">
      <c r="A295" s="52">
        <v>230</v>
      </c>
      <c r="B295" s="65">
        <v>6171</v>
      </c>
      <c r="C295" s="443">
        <v>6121</v>
      </c>
      <c r="D295" s="1143">
        <v>8186</v>
      </c>
      <c r="E295" s="382" t="s">
        <v>166</v>
      </c>
      <c r="F295" s="467" t="s">
        <v>28</v>
      </c>
      <c r="G295" s="468">
        <v>400</v>
      </c>
      <c r="H295" s="468">
        <v>2013</v>
      </c>
      <c r="I295" s="469">
        <v>2018</v>
      </c>
      <c r="J295" s="470">
        <f t="shared" si="59"/>
        <v>9147</v>
      </c>
      <c r="K295" s="471">
        <v>530</v>
      </c>
      <c r="L295" s="472">
        <v>0</v>
      </c>
      <c r="M295" s="310">
        <f t="shared" si="61"/>
        <v>8617</v>
      </c>
      <c r="N295" s="473">
        <v>8617</v>
      </c>
      <c r="O295" s="474">
        <v>0</v>
      </c>
      <c r="P295" s="471">
        <v>0</v>
      </c>
      <c r="Q295" s="472">
        <v>0</v>
      </c>
      <c r="R295" s="475">
        <v>0</v>
      </c>
      <c r="S295" s="471">
        <v>0</v>
      </c>
      <c r="T295" s="476">
        <v>0</v>
      </c>
      <c r="U295" s="477">
        <v>0</v>
      </c>
      <c r="V295" s="471">
        <v>0</v>
      </c>
      <c r="W295" s="472">
        <v>0</v>
      </c>
      <c r="X295" s="475">
        <v>0</v>
      </c>
      <c r="Y295" s="471">
        <v>0</v>
      </c>
      <c r="Z295" s="476">
        <v>0</v>
      </c>
      <c r="AA295" s="478">
        <v>0</v>
      </c>
      <c r="AB295" s="317"/>
      <c r="AC295" s="317"/>
      <c r="AD295" s="317"/>
      <c r="AE295" s="317"/>
      <c r="AF295" s="73"/>
      <c r="AG295"/>
      <c r="AH295"/>
      <c r="AI295"/>
      <c r="AJ295" s="291"/>
      <c r="AK295" s="291"/>
      <c r="AL295" s="291"/>
      <c r="AM295" s="291"/>
      <c r="AN295" s="291"/>
      <c r="AO295" s="291"/>
      <c r="AP295" s="291"/>
      <c r="AQ295" s="291"/>
      <c r="AR295" s="291"/>
      <c r="AS295" s="291"/>
      <c r="AT295" s="291"/>
      <c r="AU295" s="291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8"/>
      <c r="BL295" s="58"/>
      <c r="BM295" s="58"/>
      <c r="BN295" s="58"/>
      <c r="BO295" s="58"/>
      <c r="BP295" s="58"/>
      <c r="BQ295" s="58"/>
      <c r="BR295" s="58"/>
      <c r="BS295" s="58"/>
      <c r="BT295" s="58"/>
      <c r="BU295" s="58"/>
      <c r="BV295" s="58"/>
      <c r="BW295" s="58"/>
      <c r="BX295" s="58"/>
      <c r="BY295" s="58"/>
      <c r="BZ295" s="58"/>
      <c r="CA295" s="58"/>
      <c r="CB295" s="58"/>
      <c r="CC295" s="58"/>
      <c r="CD295" s="58"/>
      <c r="CE295" s="58"/>
      <c r="CF295" s="58"/>
      <c r="CG295" s="58"/>
      <c r="CH295" s="58"/>
      <c r="CI295" s="58"/>
      <c r="CJ295" s="58"/>
      <c r="CK295" s="58"/>
      <c r="CL295" s="58"/>
      <c r="CM295" s="58"/>
      <c r="CN295" s="58"/>
      <c r="CO295" s="58"/>
      <c r="CP295" s="58"/>
      <c r="CQ295" s="58"/>
      <c r="CR295" s="58"/>
      <c r="CS295" s="58"/>
      <c r="CT295" s="58"/>
      <c r="CU295" s="58"/>
      <c r="CV295" s="58"/>
      <c r="CW295" s="58"/>
      <c r="CX295" s="58"/>
      <c r="CY295" s="58"/>
      <c r="CZ295" s="58"/>
      <c r="DA295" s="58"/>
      <c r="DB295" s="58"/>
      <c r="DC295" s="58"/>
      <c r="DD295" s="58"/>
      <c r="DE295" s="58"/>
      <c r="DF295" s="58"/>
      <c r="DG295" s="58"/>
      <c r="DH295" s="58"/>
      <c r="DI295" s="58"/>
      <c r="DJ295" s="58"/>
      <c r="DK295" s="58"/>
      <c r="DL295" s="58"/>
      <c r="DM295" s="58"/>
      <c r="DN295" s="58"/>
      <c r="DO295" s="58"/>
      <c r="DP295" s="58"/>
      <c r="DQ295" s="58"/>
    </row>
    <row r="296" spans="1:121" s="52" customFormat="1" ht="28.5" customHeight="1" x14ac:dyDescent="0.25">
      <c r="A296" s="52">
        <v>230</v>
      </c>
      <c r="B296" s="65">
        <v>6171</v>
      </c>
      <c r="C296" s="443">
        <v>6121</v>
      </c>
      <c r="D296" s="1124">
        <v>8192</v>
      </c>
      <c r="E296" s="1125" t="s">
        <v>167</v>
      </c>
      <c r="F296" s="467" t="s">
        <v>28</v>
      </c>
      <c r="G296" s="468">
        <v>400</v>
      </c>
      <c r="H296" s="468">
        <v>2016</v>
      </c>
      <c r="I296" s="469">
        <v>2018</v>
      </c>
      <c r="J296" s="470">
        <f t="shared" si="59"/>
        <v>15823</v>
      </c>
      <c r="K296" s="471">
        <v>53</v>
      </c>
      <c r="L296" s="472">
        <v>782</v>
      </c>
      <c r="M296" s="310">
        <f t="shared" si="61"/>
        <v>7488</v>
      </c>
      <c r="N296" s="473">
        <v>4988</v>
      </c>
      <c r="O296" s="474">
        <v>2500</v>
      </c>
      <c r="P296" s="471">
        <v>0</v>
      </c>
      <c r="Q296" s="472">
        <v>0</v>
      </c>
      <c r="R296" s="475">
        <v>7500</v>
      </c>
      <c r="S296" s="471">
        <v>0</v>
      </c>
      <c r="T296" s="476">
        <v>0</v>
      </c>
      <c r="U296" s="477">
        <v>0</v>
      </c>
      <c r="V296" s="471">
        <v>0</v>
      </c>
      <c r="W296" s="472">
        <v>0</v>
      </c>
      <c r="X296" s="475">
        <v>0</v>
      </c>
      <c r="Y296" s="471">
        <v>0</v>
      </c>
      <c r="Z296" s="476">
        <v>0</v>
      </c>
      <c r="AA296" s="478">
        <v>0</v>
      </c>
      <c r="AB296" s="317"/>
      <c r="AC296" s="317"/>
      <c r="AD296" s="317"/>
      <c r="AE296" s="317"/>
      <c r="AF296" s="73"/>
      <c r="AG296"/>
      <c r="AH296"/>
      <c r="AI296"/>
      <c r="AJ296" s="291"/>
      <c r="AK296" s="291"/>
      <c r="AL296" s="291"/>
      <c r="AM296" s="291"/>
      <c r="AN296" s="291"/>
      <c r="AO296" s="291"/>
      <c r="AP296" s="291"/>
      <c r="AQ296" s="291"/>
      <c r="AR296" s="291"/>
      <c r="AS296" s="291"/>
      <c r="AT296" s="291"/>
      <c r="AU296" s="291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8"/>
      <c r="BL296" s="58"/>
      <c r="BM296" s="58"/>
      <c r="BN296" s="58"/>
      <c r="BO296" s="58"/>
      <c r="BP296" s="58"/>
      <c r="BQ296" s="58"/>
      <c r="BR296" s="58"/>
      <c r="BS296" s="58"/>
      <c r="BT296" s="58"/>
      <c r="BU296" s="58"/>
      <c r="BV296" s="58"/>
      <c r="BW296" s="58"/>
      <c r="BX296" s="58"/>
      <c r="BY296" s="58"/>
      <c r="BZ296" s="58"/>
      <c r="CA296" s="58"/>
      <c r="CB296" s="58"/>
      <c r="CC296" s="58"/>
      <c r="CD296" s="58"/>
      <c r="CE296" s="58"/>
      <c r="CF296" s="58"/>
      <c r="CG296" s="58"/>
      <c r="CH296" s="58"/>
      <c r="CI296" s="58"/>
      <c r="CJ296" s="58"/>
      <c r="CK296" s="58"/>
      <c r="CL296" s="58"/>
      <c r="CM296" s="58"/>
      <c r="CN296" s="58"/>
      <c r="CO296" s="58"/>
      <c r="CP296" s="58"/>
      <c r="CQ296" s="58"/>
      <c r="CR296" s="58"/>
      <c r="CS296" s="58"/>
      <c r="CT296" s="58"/>
      <c r="CU296" s="58"/>
      <c r="CV296" s="58"/>
      <c r="CW296" s="58"/>
      <c r="CX296" s="58"/>
      <c r="CY296" s="58"/>
      <c r="CZ296" s="58"/>
      <c r="DA296" s="58"/>
      <c r="DB296" s="58"/>
      <c r="DC296" s="58"/>
      <c r="DD296" s="58"/>
      <c r="DE296" s="58"/>
      <c r="DF296" s="58"/>
      <c r="DG296" s="58"/>
      <c r="DH296" s="58"/>
      <c r="DI296" s="58"/>
      <c r="DJ296" s="58"/>
      <c r="DK296" s="58"/>
      <c r="DL296" s="58"/>
      <c r="DM296" s="58"/>
      <c r="DN296" s="58"/>
      <c r="DO296" s="58"/>
      <c r="DP296" s="58"/>
      <c r="DQ296" s="58"/>
    </row>
    <row r="297" spans="1:121" s="52" customFormat="1" ht="32.25" customHeight="1" x14ac:dyDescent="0.25">
      <c r="A297" s="52">
        <v>230</v>
      </c>
      <c r="B297" s="65">
        <v>6171</v>
      </c>
      <c r="C297" s="443">
        <v>6121</v>
      </c>
      <c r="D297" s="1162">
        <v>8193</v>
      </c>
      <c r="E297" s="1163" t="s">
        <v>168</v>
      </c>
      <c r="F297" s="467" t="s">
        <v>28</v>
      </c>
      <c r="G297" s="468">
        <v>400</v>
      </c>
      <c r="H297" s="468">
        <v>2016</v>
      </c>
      <c r="I297" s="469">
        <v>2018</v>
      </c>
      <c r="J297" s="470">
        <f>K297+L297+M297+SUM(R297:AA297)</f>
        <v>500</v>
      </c>
      <c r="K297" s="471">
        <v>0</v>
      </c>
      <c r="L297" s="472">
        <v>0</v>
      </c>
      <c r="M297" s="310">
        <f t="shared" si="61"/>
        <v>500</v>
      </c>
      <c r="N297" s="473">
        <v>0</v>
      </c>
      <c r="O297" s="474">
        <v>500</v>
      </c>
      <c r="P297" s="471">
        <v>0</v>
      </c>
      <c r="Q297" s="472">
        <v>0</v>
      </c>
      <c r="R297" s="475">
        <v>0</v>
      </c>
      <c r="S297" s="471">
        <v>0</v>
      </c>
      <c r="T297" s="476">
        <v>0</v>
      </c>
      <c r="U297" s="477">
        <v>0</v>
      </c>
      <c r="V297" s="471">
        <v>0</v>
      </c>
      <c r="W297" s="472">
        <v>0</v>
      </c>
      <c r="X297" s="475">
        <v>0</v>
      </c>
      <c r="Y297" s="471">
        <v>0</v>
      </c>
      <c r="Z297" s="476">
        <v>0</v>
      </c>
      <c r="AA297" s="478">
        <v>0</v>
      </c>
      <c r="AB297" s="317"/>
      <c r="AC297" s="317"/>
      <c r="AD297" s="317"/>
      <c r="AE297" s="317"/>
      <c r="AF297" s="73"/>
      <c r="AG297"/>
      <c r="AH297"/>
      <c r="AI297"/>
      <c r="AJ297" s="291"/>
      <c r="AK297" s="291"/>
      <c r="AL297" s="291"/>
      <c r="AM297" s="291"/>
      <c r="AN297" s="291"/>
      <c r="AO297" s="291"/>
      <c r="AP297" s="291"/>
      <c r="AQ297" s="291"/>
      <c r="AR297" s="291"/>
      <c r="AS297" s="291"/>
      <c r="AT297" s="291"/>
      <c r="AU297" s="291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8"/>
      <c r="BR297" s="58"/>
      <c r="BS297" s="58"/>
      <c r="BT297" s="58"/>
      <c r="BU297" s="58"/>
      <c r="BV297" s="58"/>
      <c r="BW297" s="58"/>
      <c r="BX297" s="58"/>
      <c r="BY297" s="58"/>
      <c r="BZ297" s="58"/>
      <c r="CA297" s="58"/>
      <c r="CB297" s="58"/>
      <c r="CC297" s="58"/>
      <c r="CD297" s="58"/>
      <c r="CE297" s="58"/>
      <c r="CF297" s="58"/>
      <c r="CG297" s="58"/>
      <c r="CH297" s="58"/>
      <c r="CI297" s="58"/>
      <c r="CJ297" s="58"/>
      <c r="CK297" s="58"/>
      <c r="CL297" s="58"/>
      <c r="CM297" s="58"/>
      <c r="CN297" s="58"/>
      <c r="CO297" s="58"/>
      <c r="CP297" s="58"/>
      <c r="CQ297" s="58"/>
      <c r="CR297" s="58"/>
      <c r="CS297" s="58"/>
      <c r="CT297" s="58"/>
      <c r="CU297" s="58"/>
      <c r="CV297" s="58"/>
      <c r="CW297" s="58"/>
      <c r="CX297" s="58"/>
      <c r="CY297" s="58"/>
      <c r="CZ297" s="58"/>
      <c r="DA297" s="58"/>
      <c r="DB297" s="58"/>
      <c r="DC297" s="58"/>
      <c r="DD297" s="58"/>
      <c r="DE297" s="58"/>
      <c r="DF297" s="58"/>
      <c r="DG297" s="58"/>
      <c r="DH297" s="58"/>
      <c r="DI297" s="58"/>
      <c r="DJ297" s="58"/>
      <c r="DK297" s="58"/>
      <c r="DL297" s="58"/>
      <c r="DM297" s="58"/>
      <c r="DN297" s="58"/>
      <c r="DO297" s="58"/>
      <c r="DP297" s="58"/>
      <c r="DQ297" s="58"/>
    </row>
    <row r="298" spans="1:121" s="52" customFormat="1" ht="28.5" customHeight="1" x14ac:dyDescent="0.25">
      <c r="A298" s="52">
        <v>230</v>
      </c>
      <c r="B298" s="65">
        <v>6171</v>
      </c>
      <c r="C298" s="443">
        <v>6121</v>
      </c>
      <c r="D298" s="1141">
        <v>8198</v>
      </c>
      <c r="E298" s="392" t="s">
        <v>169</v>
      </c>
      <c r="F298" s="467" t="s">
        <v>28</v>
      </c>
      <c r="G298" s="468">
        <v>400</v>
      </c>
      <c r="H298" s="468">
        <v>2016</v>
      </c>
      <c r="I298" s="469">
        <v>2019</v>
      </c>
      <c r="J298" s="470">
        <f t="shared" si="59"/>
        <v>54594</v>
      </c>
      <c r="K298" s="471">
        <v>594</v>
      </c>
      <c r="L298" s="472">
        <v>0</v>
      </c>
      <c r="M298" s="310">
        <f t="shared" si="61"/>
        <v>2000</v>
      </c>
      <c r="N298" s="473">
        <v>0</v>
      </c>
      <c r="O298" s="474">
        <v>0</v>
      </c>
      <c r="P298" s="471">
        <v>0</v>
      </c>
      <c r="Q298" s="1184">
        <v>2000</v>
      </c>
      <c r="R298" s="475">
        <v>10000</v>
      </c>
      <c r="S298" s="471">
        <v>0</v>
      </c>
      <c r="T298" s="476">
        <v>10000</v>
      </c>
      <c r="U298" s="477">
        <v>32000</v>
      </c>
      <c r="V298" s="471">
        <v>0</v>
      </c>
      <c r="W298" s="472">
        <v>0</v>
      </c>
      <c r="X298" s="475">
        <v>0</v>
      </c>
      <c r="Y298" s="471">
        <v>0</v>
      </c>
      <c r="Z298" s="476">
        <v>0</v>
      </c>
      <c r="AA298" s="478">
        <v>0</v>
      </c>
      <c r="AB298" s="317"/>
      <c r="AC298" s="317"/>
      <c r="AD298" s="317"/>
      <c r="AE298" s="317"/>
      <c r="AF298" s="73"/>
      <c r="AG298"/>
      <c r="AH298"/>
      <c r="AI298"/>
      <c r="AJ298" s="291"/>
      <c r="AK298" s="291"/>
      <c r="AL298" s="291"/>
      <c r="AM298" s="291"/>
      <c r="AN298" s="291"/>
      <c r="AO298" s="291"/>
      <c r="AP298" s="291"/>
      <c r="AQ298" s="291"/>
      <c r="AR298" s="291"/>
      <c r="AS298" s="291"/>
      <c r="AT298" s="291"/>
      <c r="AU298" s="291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8"/>
      <c r="BR298" s="58"/>
      <c r="BS298" s="58"/>
      <c r="BT298" s="58"/>
      <c r="BU298" s="58"/>
      <c r="BV298" s="58"/>
      <c r="BW298" s="58"/>
      <c r="BX298" s="58"/>
      <c r="BY298" s="58"/>
      <c r="BZ298" s="58"/>
      <c r="CA298" s="58"/>
      <c r="CB298" s="58"/>
      <c r="CC298" s="58"/>
      <c r="CD298" s="58"/>
      <c r="CE298" s="58"/>
      <c r="CF298" s="58"/>
      <c r="CG298" s="58"/>
      <c r="CH298" s="58"/>
      <c r="CI298" s="58"/>
      <c r="CJ298" s="58"/>
      <c r="CK298" s="58"/>
      <c r="CL298" s="58"/>
      <c r="CM298" s="58"/>
      <c r="CN298" s="58"/>
      <c r="CO298" s="58"/>
      <c r="CP298" s="58"/>
      <c r="CQ298" s="58"/>
      <c r="CR298" s="58"/>
      <c r="CS298" s="58"/>
      <c r="CT298" s="58"/>
      <c r="CU298" s="58"/>
      <c r="CV298" s="58"/>
      <c r="CW298" s="58"/>
      <c r="CX298" s="58"/>
      <c r="CY298" s="58"/>
      <c r="CZ298" s="58"/>
      <c r="DA298" s="58"/>
      <c r="DB298" s="58"/>
      <c r="DC298" s="58"/>
      <c r="DD298" s="58"/>
      <c r="DE298" s="58"/>
      <c r="DF298" s="58"/>
      <c r="DG298" s="58"/>
      <c r="DH298" s="58"/>
      <c r="DI298" s="58"/>
      <c r="DJ298" s="58"/>
      <c r="DK298" s="58"/>
      <c r="DL298" s="58"/>
      <c r="DM298" s="58"/>
      <c r="DN298" s="58"/>
      <c r="DO298" s="58"/>
      <c r="DP298" s="58"/>
      <c r="DQ298" s="58"/>
    </row>
    <row r="299" spans="1:121" s="52" customFormat="1" ht="28.5" customHeight="1" x14ac:dyDescent="0.25">
      <c r="A299" s="52">
        <v>230</v>
      </c>
      <c r="B299" s="65">
        <v>6171</v>
      </c>
      <c r="C299" s="443">
        <v>6121</v>
      </c>
      <c r="D299" s="1127">
        <v>8206</v>
      </c>
      <c r="E299" s="375" t="s">
        <v>170</v>
      </c>
      <c r="F299" s="467" t="s">
        <v>28</v>
      </c>
      <c r="G299" s="468">
        <v>400</v>
      </c>
      <c r="H299" s="468">
        <v>2017</v>
      </c>
      <c r="I299" s="469">
        <v>2018</v>
      </c>
      <c r="J299" s="470">
        <f t="shared" si="59"/>
        <v>400</v>
      </c>
      <c r="K299" s="471">
        <v>0</v>
      </c>
      <c r="L299" s="472">
        <v>0</v>
      </c>
      <c r="M299" s="310">
        <f t="shared" si="61"/>
        <v>400</v>
      </c>
      <c r="N299" s="473">
        <v>0</v>
      </c>
      <c r="O299" s="474">
        <v>400</v>
      </c>
      <c r="P299" s="471">
        <v>0</v>
      </c>
      <c r="Q299" s="472">
        <v>0</v>
      </c>
      <c r="R299" s="475">
        <v>0</v>
      </c>
      <c r="S299" s="471">
        <v>0</v>
      </c>
      <c r="T299" s="476">
        <v>0</v>
      </c>
      <c r="U299" s="477">
        <v>0</v>
      </c>
      <c r="V299" s="471">
        <v>0</v>
      </c>
      <c r="W299" s="472">
        <v>0</v>
      </c>
      <c r="X299" s="475">
        <v>0</v>
      </c>
      <c r="Y299" s="471">
        <v>0</v>
      </c>
      <c r="Z299" s="476">
        <v>0</v>
      </c>
      <c r="AA299" s="478">
        <v>0</v>
      </c>
      <c r="AB299" s="317"/>
      <c r="AC299" s="317"/>
      <c r="AD299" s="317"/>
      <c r="AE299" s="317"/>
      <c r="AF299" s="73"/>
      <c r="AG299"/>
      <c r="AH299"/>
      <c r="AI299"/>
      <c r="AJ299" s="291"/>
      <c r="AK299" s="291"/>
      <c r="AL299" s="291"/>
      <c r="AM299" s="291"/>
      <c r="AN299" s="291"/>
      <c r="AO299" s="291"/>
      <c r="AP299" s="291"/>
      <c r="AQ299" s="291"/>
      <c r="AR299" s="291"/>
      <c r="AS299" s="291"/>
      <c r="AT299" s="291"/>
      <c r="AU299" s="291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8"/>
      <c r="BL299" s="58"/>
      <c r="BM299" s="58"/>
      <c r="BN299" s="58"/>
      <c r="BO299" s="58"/>
      <c r="BP299" s="58"/>
      <c r="BQ299" s="58"/>
      <c r="BR299" s="58"/>
      <c r="BS299" s="58"/>
      <c r="BT299" s="58"/>
      <c r="BU299" s="58"/>
      <c r="BV299" s="58"/>
      <c r="BW299" s="58"/>
      <c r="BX299" s="58"/>
      <c r="BY299" s="58"/>
      <c r="BZ299" s="58"/>
      <c r="CA299" s="58"/>
      <c r="CB299" s="58"/>
      <c r="CC299" s="58"/>
      <c r="CD299" s="58"/>
      <c r="CE299" s="58"/>
      <c r="CF299" s="58"/>
      <c r="CG299" s="58"/>
      <c r="CH299" s="58"/>
      <c r="CI299" s="58"/>
      <c r="CJ299" s="58"/>
      <c r="CK299" s="58"/>
      <c r="CL299" s="58"/>
      <c r="CM299" s="58"/>
      <c r="CN299" s="58"/>
      <c r="CO299" s="58"/>
      <c r="CP299" s="58"/>
      <c r="CQ299" s="58"/>
      <c r="CR299" s="58"/>
      <c r="CS299" s="58"/>
      <c r="CT299" s="58"/>
      <c r="CU299" s="58"/>
      <c r="CV299" s="58"/>
      <c r="CW299" s="58"/>
      <c r="CX299" s="58"/>
      <c r="CY299" s="58"/>
      <c r="CZ299" s="58"/>
      <c r="DA299" s="58"/>
      <c r="DB299" s="58"/>
      <c r="DC299" s="58"/>
      <c r="DD299" s="58"/>
      <c r="DE299" s="58"/>
      <c r="DF299" s="58"/>
      <c r="DG299" s="58"/>
      <c r="DH299" s="58"/>
      <c r="DI299" s="58"/>
      <c r="DJ299" s="58"/>
      <c r="DK299" s="58"/>
      <c r="DL299" s="58"/>
      <c r="DM299" s="58"/>
      <c r="DN299" s="58"/>
      <c r="DO299" s="58"/>
      <c r="DP299" s="58"/>
      <c r="DQ299" s="58"/>
    </row>
    <row r="300" spans="1:121" s="52" customFormat="1" ht="31.5" customHeight="1" x14ac:dyDescent="0.25">
      <c r="A300" s="52">
        <v>230</v>
      </c>
      <c r="B300" s="65">
        <v>6171</v>
      </c>
      <c r="C300" s="443">
        <v>6121</v>
      </c>
      <c r="D300" s="1127">
        <v>8221</v>
      </c>
      <c r="E300" s="375" t="s">
        <v>530</v>
      </c>
      <c r="F300" s="467" t="s">
        <v>28</v>
      </c>
      <c r="G300" s="468">
        <v>400</v>
      </c>
      <c r="H300" s="468">
        <v>2018</v>
      </c>
      <c r="I300" s="469">
        <v>2021</v>
      </c>
      <c r="J300" s="470">
        <f t="shared" si="59"/>
        <v>77500</v>
      </c>
      <c r="K300" s="471">
        <v>0</v>
      </c>
      <c r="L300" s="472">
        <v>0</v>
      </c>
      <c r="M300" s="310">
        <f t="shared" si="61"/>
        <v>2500</v>
      </c>
      <c r="N300" s="473">
        <v>0</v>
      </c>
      <c r="O300" s="474">
        <v>2500</v>
      </c>
      <c r="P300" s="471">
        <v>0</v>
      </c>
      <c r="Q300" s="472">
        <v>0</v>
      </c>
      <c r="R300" s="475">
        <v>25000</v>
      </c>
      <c r="S300" s="471">
        <v>0</v>
      </c>
      <c r="T300" s="476">
        <v>0</v>
      </c>
      <c r="U300" s="477">
        <v>25000</v>
      </c>
      <c r="V300" s="471">
        <v>0</v>
      </c>
      <c r="W300" s="472">
        <v>0</v>
      </c>
      <c r="X300" s="475">
        <v>25000</v>
      </c>
      <c r="Y300" s="471">
        <v>0</v>
      </c>
      <c r="Z300" s="476">
        <v>0</v>
      </c>
      <c r="AA300" s="478">
        <v>0</v>
      </c>
      <c r="AB300" s="317"/>
      <c r="AC300" s="317"/>
      <c r="AD300" s="317"/>
      <c r="AE300" s="317"/>
      <c r="AF300" s="73"/>
      <c r="AG300"/>
      <c r="AH300"/>
      <c r="AI300"/>
      <c r="AJ300" s="291"/>
      <c r="AK300" s="291"/>
      <c r="AL300" s="291"/>
      <c r="AM300" s="291"/>
      <c r="AN300" s="291"/>
      <c r="AO300" s="291"/>
      <c r="AP300" s="291"/>
      <c r="AQ300" s="291"/>
      <c r="AR300" s="291"/>
      <c r="AS300" s="291"/>
      <c r="AT300" s="291"/>
      <c r="AU300" s="291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L300" s="58"/>
      <c r="BM300" s="58"/>
      <c r="BN300" s="58"/>
      <c r="BO300" s="58"/>
      <c r="BP300" s="58"/>
      <c r="BQ300" s="58"/>
      <c r="BR300" s="58"/>
      <c r="BS300" s="58"/>
      <c r="BT300" s="58"/>
      <c r="BU300" s="58"/>
      <c r="BV300" s="58"/>
      <c r="BW300" s="58"/>
      <c r="BX300" s="58"/>
      <c r="BY300" s="58"/>
      <c r="BZ300" s="58"/>
      <c r="CA300" s="58"/>
      <c r="CB300" s="58"/>
      <c r="CC300" s="58"/>
      <c r="CD300" s="58"/>
      <c r="CE300" s="58"/>
      <c r="CF300" s="58"/>
      <c r="CG300" s="58"/>
      <c r="CH300" s="58"/>
      <c r="CI300" s="58"/>
      <c r="CJ300" s="58"/>
      <c r="CK300" s="58"/>
      <c r="CL300" s="58"/>
      <c r="CM300" s="58"/>
      <c r="CN300" s="58"/>
      <c r="CO300" s="58"/>
      <c r="CP300" s="58"/>
      <c r="CQ300" s="58"/>
      <c r="CR300" s="58"/>
      <c r="CS300" s="58"/>
      <c r="CT300" s="58"/>
      <c r="CU300" s="58"/>
      <c r="CV300" s="58"/>
      <c r="CW300" s="58"/>
      <c r="CX300" s="58"/>
      <c r="CY300" s="58"/>
      <c r="CZ300" s="58"/>
      <c r="DA300" s="58"/>
      <c r="DB300" s="58"/>
      <c r="DC300" s="58"/>
      <c r="DD300" s="58"/>
      <c r="DE300" s="58"/>
      <c r="DF300" s="58"/>
      <c r="DG300" s="58"/>
      <c r="DH300" s="58"/>
      <c r="DI300" s="58"/>
      <c r="DJ300" s="58"/>
      <c r="DK300" s="58"/>
      <c r="DL300" s="58"/>
      <c r="DM300" s="58"/>
      <c r="DN300" s="58"/>
      <c r="DO300" s="58"/>
      <c r="DP300" s="58"/>
      <c r="DQ300" s="58"/>
    </row>
    <row r="301" spans="1:121" s="52" customFormat="1" ht="31.5" customHeight="1" x14ac:dyDescent="0.25">
      <c r="A301" s="52">
        <v>230</v>
      </c>
      <c r="B301" s="65">
        <v>6409</v>
      </c>
      <c r="C301" s="443"/>
      <c r="D301" s="1124">
        <v>8064</v>
      </c>
      <c r="E301" s="1125" t="s">
        <v>171</v>
      </c>
      <c r="F301" s="467"/>
      <c r="G301" s="468">
        <v>400</v>
      </c>
      <c r="H301" s="468">
        <v>2004</v>
      </c>
      <c r="I301" s="469">
        <v>2020</v>
      </c>
      <c r="J301" s="470">
        <f>K301+L301+M301+SUM(R301:AA301)</f>
        <v>133000</v>
      </c>
      <c r="K301" s="471">
        <v>0</v>
      </c>
      <c r="L301" s="479">
        <v>0</v>
      </c>
      <c r="M301" s="310">
        <f>N301+O301+P301+Q301</f>
        <v>23000</v>
      </c>
      <c r="N301" s="473">
        <v>0</v>
      </c>
      <c r="O301" s="474">
        <v>23000</v>
      </c>
      <c r="P301" s="471">
        <v>0</v>
      </c>
      <c r="Q301" s="472">
        <v>0</v>
      </c>
      <c r="R301" s="475">
        <f>23000-3000</f>
        <v>20000</v>
      </c>
      <c r="S301" s="471">
        <v>0</v>
      </c>
      <c r="T301" s="476">
        <v>0</v>
      </c>
      <c r="U301" s="477">
        <v>30000</v>
      </c>
      <c r="V301" s="471">
        <v>0</v>
      </c>
      <c r="W301" s="472">
        <v>0</v>
      </c>
      <c r="X301" s="475">
        <v>30000</v>
      </c>
      <c r="Y301" s="471">
        <v>0</v>
      </c>
      <c r="Z301" s="476">
        <v>0</v>
      </c>
      <c r="AA301" s="478">
        <v>30000</v>
      </c>
      <c r="AB301" s="317"/>
      <c r="AC301" s="317"/>
      <c r="AD301" s="317"/>
      <c r="AE301" s="317"/>
      <c r="AF301" s="73"/>
      <c r="AG301"/>
      <c r="AH301"/>
      <c r="AI301"/>
      <c r="AJ301" s="291"/>
      <c r="AK301" s="291"/>
      <c r="AL301" s="291"/>
      <c r="AM301" s="291"/>
      <c r="AN301" s="291"/>
      <c r="AO301" s="291"/>
      <c r="AP301" s="291"/>
      <c r="AQ301" s="291"/>
      <c r="AR301" s="291"/>
      <c r="AS301" s="291"/>
      <c r="AT301" s="291"/>
      <c r="AU301" s="291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L301" s="58"/>
      <c r="BM301" s="58"/>
      <c r="BN301" s="58"/>
      <c r="BO301" s="58"/>
      <c r="BP301" s="58"/>
      <c r="BQ301" s="58"/>
      <c r="BR301" s="58"/>
      <c r="BS301" s="58"/>
      <c r="BT301" s="58"/>
      <c r="BU301" s="58"/>
      <c r="BV301" s="58"/>
      <c r="BW301" s="58"/>
      <c r="BX301" s="58"/>
      <c r="BY301" s="58"/>
      <c r="BZ301" s="58"/>
      <c r="CA301" s="58"/>
      <c r="CB301" s="58"/>
      <c r="CC301" s="58"/>
      <c r="CD301" s="58"/>
      <c r="CE301" s="58"/>
      <c r="CF301" s="58"/>
      <c r="CG301" s="58"/>
      <c r="CH301" s="58"/>
      <c r="CI301" s="58"/>
      <c r="CJ301" s="58"/>
      <c r="CK301" s="58"/>
      <c r="CL301" s="58"/>
      <c r="CM301" s="58"/>
      <c r="CN301" s="58"/>
      <c r="CO301" s="58"/>
      <c r="CP301" s="58"/>
      <c r="CQ301" s="58"/>
      <c r="CR301" s="58"/>
      <c r="CS301" s="58"/>
      <c r="CT301" s="58"/>
      <c r="CU301" s="58"/>
      <c r="CV301" s="58"/>
      <c r="CW301" s="58"/>
      <c r="CX301" s="58"/>
      <c r="CY301" s="58"/>
      <c r="CZ301" s="58"/>
      <c r="DA301" s="58"/>
      <c r="DB301" s="58"/>
      <c r="DC301" s="58"/>
      <c r="DD301" s="58"/>
      <c r="DE301" s="58"/>
      <c r="DF301" s="58"/>
      <c r="DG301" s="58"/>
      <c r="DH301" s="58"/>
      <c r="DI301" s="58"/>
      <c r="DJ301" s="58"/>
      <c r="DK301" s="58"/>
      <c r="DL301" s="58"/>
      <c r="DM301" s="58"/>
      <c r="DN301" s="58"/>
      <c r="DO301" s="58"/>
      <c r="DP301" s="58"/>
      <c r="DQ301" s="58"/>
    </row>
    <row r="302" spans="1:121" s="52" customFormat="1" ht="30.75" customHeight="1" thickBot="1" x14ac:dyDescent="0.3">
      <c r="A302" s="52">
        <v>230</v>
      </c>
      <c r="B302" s="65">
        <v>6409</v>
      </c>
      <c r="C302" s="443"/>
      <c r="D302" s="1164" t="s">
        <v>172</v>
      </c>
      <c r="E302" s="1165" t="s">
        <v>173</v>
      </c>
      <c r="F302" s="1051"/>
      <c r="G302" s="1090">
        <v>400</v>
      </c>
      <c r="H302" s="1090">
        <v>2004</v>
      </c>
      <c r="I302" s="1091">
        <v>2020</v>
      </c>
      <c r="J302" s="1092">
        <f>K302+L302+M302+SUM(R302:AA302)</f>
        <v>220000</v>
      </c>
      <c r="K302" s="1093">
        <v>0</v>
      </c>
      <c r="L302" s="1094">
        <v>0</v>
      </c>
      <c r="M302" s="1056">
        <f>N302+O302+P302+Q302</f>
        <v>40000</v>
      </c>
      <c r="N302" s="1095">
        <v>0</v>
      </c>
      <c r="O302" s="1096">
        <v>40000</v>
      </c>
      <c r="P302" s="1093">
        <v>0</v>
      </c>
      <c r="Q302" s="1094">
        <v>0</v>
      </c>
      <c r="R302" s="1097">
        <f>40000-10000</f>
        <v>30000</v>
      </c>
      <c r="S302" s="1093">
        <v>0</v>
      </c>
      <c r="T302" s="1098">
        <v>0</v>
      </c>
      <c r="U302" s="1099">
        <v>50000</v>
      </c>
      <c r="V302" s="1093">
        <v>0</v>
      </c>
      <c r="W302" s="1094">
        <v>0</v>
      </c>
      <c r="X302" s="1097">
        <v>50000</v>
      </c>
      <c r="Y302" s="1093">
        <v>0</v>
      </c>
      <c r="Z302" s="1098">
        <v>0</v>
      </c>
      <c r="AA302" s="1100">
        <v>50000</v>
      </c>
      <c r="AB302" s="73"/>
      <c r="AC302" s="73"/>
      <c r="AD302" s="73"/>
      <c r="AE302" s="73"/>
      <c r="AF302" s="73"/>
      <c r="AG302"/>
      <c r="AH302"/>
      <c r="AI302"/>
      <c r="AJ302" s="291"/>
      <c r="AK302" s="291"/>
      <c r="AL302" s="291"/>
      <c r="AM302" s="291"/>
      <c r="AN302" s="291"/>
      <c r="AO302" s="291"/>
      <c r="AP302" s="291"/>
      <c r="AQ302" s="291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8"/>
      <c r="BL302" s="58"/>
      <c r="BM302" s="58"/>
      <c r="BN302" s="58"/>
      <c r="BO302" s="58"/>
      <c r="BP302" s="58"/>
      <c r="BQ302" s="58"/>
      <c r="BR302" s="58"/>
      <c r="BS302" s="58"/>
      <c r="BT302" s="58"/>
      <c r="BU302" s="58"/>
      <c r="BV302" s="58"/>
      <c r="BW302" s="58"/>
      <c r="BX302" s="58"/>
      <c r="BY302" s="58"/>
      <c r="BZ302" s="58"/>
      <c r="CA302" s="58"/>
      <c r="CB302" s="58"/>
      <c r="CC302" s="58"/>
      <c r="CD302" s="58"/>
      <c r="CE302" s="58"/>
      <c r="CF302" s="58"/>
      <c r="CG302" s="58"/>
      <c r="CH302" s="58"/>
      <c r="CI302" s="58"/>
      <c r="CJ302" s="58"/>
      <c r="CK302" s="58"/>
      <c r="CL302" s="58"/>
      <c r="CM302" s="58"/>
      <c r="CN302" s="58"/>
      <c r="CO302" s="58"/>
      <c r="CP302" s="58"/>
      <c r="CQ302" s="58"/>
      <c r="CR302" s="58"/>
      <c r="CS302" s="58"/>
      <c r="CT302" s="58"/>
      <c r="CU302" s="58"/>
      <c r="CV302" s="58"/>
      <c r="CW302" s="58"/>
      <c r="CX302" s="58"/>
      <c r="CY302" s="58"/>
      <c r="CZ302" s="58"/>
      <c r="DA302" s="58"/>
      <c r="DB302" s="58"/>
      <c r="DC302" s="58"/>
      <c r="DD302" s="58"/>
      <c r="DE302" s="58"/>
      <c r="DF302" s="58"/>
      <c r="DG302" s="58"/>
      <c r="DH302" s="58"/>
      <c r="DI302" s="58"/>
      <c r="DJ302" s="58"/>
      <c r="DK302" s="58"/>
      <c r="DL302" s="58"/>
      <c r="DM302" s="58"/>
      <c r="DN302" s="58"/>
      <c r="DO302" s="58"/>
      <c r="DP302" s="58"/>
      <c r="DQ302" s="58"/>
    </row>
    <row r="303" spans="1:121" ht="18.75" thickBot="1" x14ac:dyDescent="0.3">
      <c r="E303" s="1354" t="s">
        <v>307</v>
      </c>
      <c r="F303" s="1354"/>
      <c r="G303" s="1354"/>
      <c r="H303" s="1354"/>
      <c r="I303" s="1354"/>
      <c r="J303" s="1354"/>
      <c r="K303" s="1354"/>
      <c r="L303" s="1354"/>
      <c r="M303" s="1087">
        <f t="shared" ref="M303:AA303" si="62">SUM(M106:M302)</f>
        <v>801099</v>
      </c>
      <c r="N303" s="1088">
        <f t="shared" si="62"/>
        <v>253294</v>
      </c>
      <c r="O303" s="1088">
        <f t="shared" si="62"/>
        <v>386060</v>
      </c>
      <c r="P303" s="1088">
        <f t="shared" si="62"/>
        <v>0</v>
      </c>
      <c r="Q303" s="1088">
        <f t="shared" si="62"/>
        <v>161745</v>
      </c>
      <c r="R303" s="1088">
        <f t="shared" si="62"/>
        <v>1527097</v>
      </c>
      <c r="S303" s="1088">
        <f t="shared" si="62"/>
        <v>237468</v>
      </c>
      <c r="T303" s="1088">
        <f t="shared" si="62"/>
        <v>18000</v>
      </c>
      <c r="U303" s="1088">
        <f t="shared" si="62"/>
        <v>1495803</v>
      </c>
      <c r="V303" s="1088">
        <f t="shared" si="62"/>
        <v>1199040</v>
      </c>
      <c r="W303" s="1088">
        <f t="shared" si="62"/>
        <v>500</v>
      </c>
      <c r="X303" s="1088">
        <f t="shared" si="62"/>
        <v>988412</v>
      </c>
      <c r="Y303" s="1088">
        <f t="shared" si="62"/>
        <v>1265592</v>
      </c>
      <c r="Z303" s="1088">
        <f t="shared" si="62"/>
        <v>0</v>
      </c>
      <c r="AA303" s="1089">
        <f t="shared" si="62"/>
        <v>2731008</v>
      </c>
    </row>
    <row r="304" spans="1:121" ht="18.75" thickBot="1" x14ac:dyDescent="0.3">
      <c r="E304" s="1354" t="s">
        <v>208</v>
      </c>
      <c r="F304" s="1354"/>
      <c r="G304" s="1354"/>
      <c r="H304" s="1354"/>
      <c r="I304" s="1354"/>
      <c r="J304" s="1354"/>
      <c r="K304" s="1354"/>
      <c r="L304" s="1356"/>
      <c r="M304" s="625">
        <v>87811</v>
      </c>
      <c r="N304" s="626">
        <v>22140</v>
      </c>
      <c r="O304" s="626">
        <v>65671</v>
      </c>
      <c r="P304" s="626">
        <v>0</v>
      </c>
      <c r="Q304" s="626">
        <v>0</v>
      </c>
      <c r="R304" s="626">
        <v>34378</v>
      </c>
      <c r="S304" s="626">
        <v>0</v>
      </c>
      <c r="T304" s="626">
        <v>0</v>
      </c>
      <c r="U304" s="626">
        <v>14596</v>
      </c>
      <c r="V304" s="626">
        <v>0</v>
      </c>
      <c r="W304" s="626">
        <v>0</v>
      </c>
      <c r="X304" s="626">
        <v>8885</v>
      </c>
      <c r="Y304" s="626">
        <v>0</v>
      </c>
      <c r="Z304" s="626">
        <v>0</v>
      </c>
      <c r="AA304" s="627">
        <v>0</v>
      </c>
    </row>
    <row r="305" spans="1:46" ht="18.75" thickBot="1" x14ac:dyDescent="0.3">
      <c r="E305" s="1354" t="s">
        <v>209</v>
      </c>
      <c r="F305" s="1354"/>
      <c r="G305" s="1354"/>
      <c r="H305" s="1354"/>
      <c r="I305" s="1354"/>
      <c r="J305" s="1354"/>
      <c r="K305" s="1354"/>
      <c r="L305" s="1354"/>
      <c r="M305" s="501">
        <v>482260</v>
      </c>
      <c r="N305" s="502">
        <v>159166</v>
      </c>
      <c r="O305" s="502">
        <v>282976</v>
      </c>
      <c r="P305" s="502">
        <v>40118</v>
      </c>
      <c r="Q305" s="502">
        <v>0</v>
      </c>
      <c r="R305" s="502">
        <v>838083</v>
      </c>
      <c r="S305" s="502">
        <v>70656</v>
      </c>
      <c r="T305" s="502">
        <v>0</v>
      </c>
      <c r="U305" s="502">
        <v>788121</v>
      </c>
      <c r="V305" s="502">
        <v>117000</v>
      </c>
      <c r="W305" s="502">
        <v>0</v>
      </c>
      <c r="X305" s="502">
        <v>298754</v>
      </c>
      <c r="Y305" s="502">
        <v>65000</v>
      </c>
      <c r="Z305" s="502">
        <v>0</v>
      </c>
      <c r="AA305" s="503">
        <v>169516</v>
      </c>
    </row>
    <row r="306" spans="1:46" ht="18.75" thickBot="1" x14ac:dyDescent="0.3">
      <c r="E306" s="1354" t="s">
        <v>531</v>
      </c>
      <c r="F306" s="1354"/>
      <c r="G306" s="1354"/>
      <c r="H306" s="1354"/>
      <c r="I306" s="1354"/>
      <c r="J306" s="1354"/>
      <c r="K306" s="1354"/>
      <c r="L306" s="1356"/>
      <c r="M306" s="501">
        <v>76853</v>
      </c>
      <c r="N306" s="502">
        <v>76853</v>
      </c>
      <c r="O306" s="502">
        <v>0</v>
      </c>
      <c r="P306" s="502">
        <v>0</v>
      </c>
      <c r="Q306" s="502">
        <v>0</v>
      </c>
      <c r="R306" s="502">
        <v>0</v>
      </c>
      <c r="S306" s="502">
        <v>0</v>
      </c>
      <c r="T306" s="502">
        <v>0</v>
      </c>
      <c r="U306" s="502">
        <v>0</v>
      </c>
      <c r="V306" s="502">
        <v>0</v>
      </c>
      <c r="W306" s="502">
        <v>0</v>
      </c>
      <c r="X306" s="502">
        <v>0</v>
      </c>
      <c r="Y306" s="502">
        <v>0</v>
      </c>
      <c r="Z306" s="502">
        <v>0</v>
      </c>
      <c r="AA306" s="503">
        <v>0</v>
      </c>
    </row>
    <row r="307" spans="1:46" ht="18.75" thickBot="1" x14ac:dyDescent="0.3">
      <c r="E307" s="1354" t="s">
        <v>174</v>
      </c>
      <c r="F307" s="1354"/>
      <c r="G307" s="1354"/>
      <c r="H307" s="1354"/>
      <c r="I307" s="1354"/>
      <c r="J307" s="1354"/>
      <c r="K307" s="1354"/>
      <c r="L307" s="1356"/>
      <c r="M307" s="40">
        <f>SUM(M303:M306)</f>
        <v>1448023</v>
      </c>
      <c r="N307" s="40">
        <f t="shared" ref="N307:AA307" si="63">SUM(N303:N306)</f>
        <v>511453</v>
      </c>
      <c r="O307" s="40">
        <f t="shared" si="63"/>
        <v>734707</v>
      </c>
      <c r="P307" s="40">
        <f t="shared" si="63"/>
        <v>40118</v>
      </c>
      <c r="Q307" s="40">
        <f t="shared" si="63"/>
        <v>161745</v>
      </c>
      <c r="R307" s="40">
        <f t="shared" si="63"/>
        <v>2399558</v>
      </c>
      <c r="S307" s="40">
        <f t="shared" si="63"/>
        <v>308124</v>
      </c>
      <c r="T307" s="40">
        <f t="shared" si="63"/>
        <v>18000</v>
      </c>
      <c r="U307" s="40">
        <f t="shared" si="63"/>
        <v>2298520</v>
      </c>
      <c r="V307" s="40">
        <f t="shared" si="63"/>
        <v>1316040</v>
      </c>
      <c r="W307" s="40">
        <f t="shared" si="63"/>
        <v>500</v>
      </c>
      <c r="X307" s="40">
        <f t="shared" si="63"/>
        <v>1296051</v>
      </c>
      <c r="Y307" s="40">
        <f t="shared" si="63"/>
        <v>1330592</v>
      </c>
      <c r="Z307" s="40">
        <f t="shared" si="63"/>
        <v>0</v>
      </c>
      <c r="AA307" s="40">
        <f t="shared" si="63"/>
        <v>2900524</v>
      </c>
    </row>
    <row r="309" spans="1:46" ht="13.5" thickBot="1" x14ac:dyDescent="0.25"/>
    <row r="310" spans="1:46" s="214" customFormat="1" ht="35.25" customHeight="1" thickBot="1" x14ac:dyDescent="0.3">
      <c r="A310" s="56">
        <v>270</v>
      </c>
      <c r="B310" s="228">
        <v>5311</v>
      </c>
      <c r="C310" s="229">
        <v>6123</v>
      </c>
      <c r="D310" s="270"/>
      <c r="E310" s="271" t="s">
        <v>41</v>
      </c>
      <c r="F310" s="106"/>
      <c r="G310" s="107">
        <v>426</v>
      </c>
      <c r="H310" s="107">
        <v>2016</v>
      </c>
      <c r="I310" s="108">
        <v>2020</v>
      </c>
      <c r="J310" s="272">
        <f>K310+L310+M310+SUM(R310:AA310)</f>
        <v>15040</v>
      </c>
      <c r="K310" s="273">
        <v>0</v>
      </c>
      <c r="L310" s="274">
        <v>0</v>
      </c>
      <c r="M310" s="585">
        <f>N310+O310+P310+Q310</f>
        <v>0</v>
      </c>
      <c r="N310" s="586">
        <v>0</v>
      </c>
      <c r="O310" s="587">
        <v>0</v>
      </c>
      <c r="P310" s="588">
        <v>0</v>
      </c>
      <c r="Q310" s="274">
        <v>0</v>
      </c>
      <c r="R310" s="589">
        <v>4580</v>
      </c>
      <c r="S310" s="588">
        <v>0</v>
      </c>
      <c r="T310" s="590">
        <v>0</v>
      </c>
      <c r="U310" s="591">
        <v>5880</v>
      </c>
      <c r="V310" s="588">
        <v>0</v>
      </c>
      <c r="W310" s="274">
        <v>0</v>
      </c>
      <c r="X310" s="589">
        <v>4580</v>
      </c>
      <c r="Y310" s="588">
        <v>0</v>
      </c>
      <c r="Z310" s="590">
        <v>0</v>
      </c>
      <c r="AA310" s="592">
        <v>0</v>
      </c>
      <c r="AB310" s="158"/>
      <c r="AC310" s="158"/>
      <c r="AD310" s="158"/>
      <c r="AE310" s="158"/>
      <c r="AF310" s="158"/>
      <c r="AG310" s="158"/>
      <c r="AH310" s="158"/>
      <c r="AI310" s="158"/>
      <c r="AJ310" s="158"/>
      <c r="AK310" s="158"/>
      <c r="AL310" s="158"/>
      <c r="AM310" s="158"/>
      <c r="AN310" s="158"/>
      <c r="AO310" s="158"/>
      <c r="AP310" s="158"/>
      <c r="AQ310" s="158"/>
    </row>
    <row r="311" spans="1:46" ht="18.75" thickBot="1" x14ac:dyDescent="0.3">
      <c r="E311" s="1355" t="s">
        <v>51</v>
      </c>
      <c r="F311" s="1354"/>
      <c r="G311" s="1354"/>
      <c r="H311" s="1354"/>
      <c r="I311" s="1354"/>
      <c r="J311" s="1354"/>
      <c r="K311" s="1354"/>
      <c r="L311" s="1354"/>
      <c r="M311" s="40">
        <f>SUM(M310)</f>
        <v>0</v>
      </c>
      <c r="N311" s="41">
        <f t="shared" ref="N311:AA311" si="64">SUM(N310)</f>
        <v>0</v>
      </c>
      <c r="O311" s="41">
        <f t="shared" si="64"/>
        <v>0</v>
      </c>
      <c r="P311" s="41">
        <f t="shared" si="64"/>
        <v>0</v>
      </c>
      <c r="Q311" s="41">
        <f t="shared" si="64"/>
        <v>0</v>
      </c>
      <c r="R311" s="41">
        <f t="shared" si="64"/>
        <v>4580</v>
      </c>
      <c r="S311" s="41">
        <f t="shared" si="64"/>
        <v>0</v>
      </c>
      <c r="T311" s="41">
        <f t="shared" si="64"/>
        <v>0</v>
      </c>
      <c r="U311" s="41">
        <f t="shared" si="64"/>
        <v>5880</v>
      </c>
      <c r="V311" s="41">
        <f t="shared" si="64"/>
        <v>0</v>
      </c>
      <c r="W311" s="41">
        <f t="shared" si="64"/>
        <v>0</v>
      </c>
      <c r="X311" s="41">
        <f t="shared" si="64"/>
        <v>4580</v>
      </c>
      <c r="Y311" s="41">
        <f t="shared" si="64"/>
        <v>0</v>
      </c>
      <c r="Z311" s="41">
        <f t="shared" si="64"/>
        <v>0</v>
      </c>
      <c r="AA311" s="42">
        <f t="shared" si="64"/>
        <v>0</v>
      </c>
    </row>
    <row r="314" spans="1:46" ht="13.5" thickBot="1" x14ac:dyDescent="0.25"/>
    <row r="315" spans="1:46" s="58" customFormat="1" ht="40.5" customHeight="1" x14ac:dyDescent="0.25">
      <c r="A315" s="52">
        <v>300</v>
      </c>
      <c r="B315" s="77">
        <v>2219</v>
      </c>
      <c r="C315" s="44"/>
      <c r="D315" s="80"/>
      <c r="E315" s="255" t="s">
        <v>438</v>
      </c>
      <c r="F315" s="81"/>
      <c r="G315" s="256">
        <v>400</v>
      </c>
      <c r="H315" s="256">
        <v>2016</v>
      </c>
      <c r="I315" s="257">
        <v>2021</v>
      </c>
      <c r="J315" s="83">
        <f t="shared" ref="J315" si="65">K315+L315+M315+SUM(R315:AA315)</f>
        <v>27881</v>
      </c>
      <c r="K315" s="263">
        <v>0</v>
      </c>
      <c r="L315" s="264">
        <v>381</v>
      </c>
      <c r="M315" s="84">
        <f t="shared" ref="M315" si="66">N315+O315+P315+Q315</f>
        <v>5000</v>
      </c>
      <c r="N315" s="265">
        <v>0</v>
      </c>
      <c r="O315" s="266">
        <v>0</v>
      </c>
      <c r="P315" s="267">
        <v>0</v>
      </c>
      <c r="Q315" s="258">
        <v>5000</v>
      </c>
      <c r="R315" s="259">
        <v>7500</v>
      </c>
      <c r="S315" s="267">
        <v>0</v>
      </c>
      <c r="T315" s="260">
        <v>0</v>
      </c>
      <c r="U315" s="268">
        <v>7500</v>
      </c>
      <c r="V315" s="267">
        <v>0</v>
      </c>
      <c r="W315" s="260">
        <v>0</v>
      </c>
      <c r="X315" s="261">
        <v>7500</v>
      </c>
      <c r="Y315" s="267">
        <v>0</v>
      </c>
      <c r="Z315" s="269">
        <v>0</v>
      </c>
      <c r="AA315" s="262">
        <v>0</v>
      </c>
      <c r="AB315" s="73"/>
      <c r="AC315" s="74"/>
      <c r="AD315" s="73"/>
      <c r="AE315" s="73"/>
      <c r="AF315" s="73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</row>
    <row r="316" spans="1:46" ht="36" customHeight="1" x14ac:dyDescent="0.25">
      <c r="A316" s="33">
        <v>300</v>
      </c>
      <c r="B316" s="512">
        <v>2271</v>
      </c>
      <c r="C316" s="1050"/>
      <c r="D316" s="49"/>
      <c r="E316" s="348" t="s">
        <v>439</v>
      </c>
      <c r="F316" s="1034"/>
      <c r="G316" s="1035">
        <v>400</v>
      </c>
      <c r="H316" s="1035">
        <v>2016</v>
      </c>
      <c r="I316" s="1036">
        <v>2023</v>
      </c>
      <c r="J316" s="516">
        <f>K316+L316+M316+SUM(R316:AA316)</f>
        <v>16795</v>
      </c>
      <c r="K316" s="533">
        <v>1028</v>
      </c>
      <c r="L316" s="1037">
        <v>0</v>
      </c>
      <c r="M316" s="519">
        <f>N316+O316+P316+Q316</f>
        <v>0</v>
      </c>
      <c r="N316" s="1038">
        <v>0</v>
      </c>
      <c r="O316" s="1039">
        <v>0</v>
      </c>
      <c r="P316" s="511">
        <v>0</v>
      </c>
      <c r="Q316" s="1040">
        <v>0</v>
      </c>
      <c r="R316" s="1041">
        <v>2000</v>
      </c>
      <c r="S316" s="511">
        <v>0</v>
      </c>
      <c r="T316" s="509">
        <v>0</v>
      </c>
      <c r="U316" s="1041">
        <v>4000</v>
      </c>
      <c r="V316" s="511">
        <v>0</v>
      </c>
      <c r="W316" s="1042">
        <v>0</v>
      </c>
      <c r="X316" s="535">
        <v>4000</v>
      </c>
      <c r="Y316" s="511">
        <v>0</v>
      </c>
      <c r="Z316" s="533">
        <v>0</v>
      </c>
      <c r="AA316" s="1043">
        <v>5767</v>
      </c>
    </row>
    <row r="317" spans="1:46" ht="48" customHeight="1" x14ac:dyDescent="0.25">
      <c r="A317" s="52">
        <v>300</v>
      </c>
      <c r="B317" s="77">
        <v>3299</v>
      </c>
      <c r="C317" s="44">
        <v>6452</v>
      </c>
      <c r="D317" s="49"/>
      <c r="E317" s="348" t="s">
        <v>440</v>
      </c>
      <c r="F317" s="279" t="s">
        <v>28</v>
      </c>
      <c r="G317" s="323">
        <v>400</v>
      </c>
      <c r="H317" s="323">
        <v>2017</v>
      </c>
      <c r="I317" s="1044">
        <v>2018</v>
      </c>
      <c r="J317" s="45">
        <f>K317+L317+M317+SUM(R317:AA317)</f>
        <v>10000</v>
      </c>
      <c r="K317" s="1045">
        <v>0</v>
      </c>
      <c r="L317" s="1046">
        <v>5000</v>
      </c>
      <c r="M317" s="310">
        <f>N317+O317+P317+Q317</f>
        <v>5000</v>
      </c>
      <c r="N317" s="46">
        <v>0</v>
      </c>
      <c r="O317" s="47">
        <v>5000</v>
      </c>
      <c r="P317" s="313">
        <v>0</v>
      </c>
      <c r="Q317" s="1047">
        <v>0</v>
      </c>
      <c r="R317" s="312">
        <v>0</v>
      </c>
      <c r="S317" s="313">
        <v>0</v>
      </c>
      <c r="T317" s="1048">
        <v>0</v>
      </c>
      <c r="U317" s="315">
        <v>0</v>
      </c>
      <c r="V317" s="313">
        <v>0</v>
      </c>
      <c r="W317" s="1048">
        <v>0</v>
      </c>
      <c r="X317" s="1049">
        <v>0</v>
      </c>
      <c r="Y317" s="313">
        <v>0</v>
      </c>
      <c r="Z317" s="314">
        <v>0</v>
      </c>
      <c r="AA317" s="322">
        <v>0</v>
      </c>
    </row>
    <row r="318" spans="1:46" ht="36" customHeight="1" thickBot="1" x14ac:dyDescent="0.3">
      <c r="A318" s="52">
        <v>300</v>
      </c>
      <c r="B318" s="77">
        <v>3639</v>
      </c>
      <c r="C318" s="44"/>
      <c r="D318" s="94"/>
      <c r="E318" s="190" t="s">
        <v>441</v>
      </c>
      <c r="F318" s="1051"/>
      <c r="G318" s="1052">
        <v>400</v>
      </c>
      <c r="H318" s="1052">
        <v>2018</v>
      </c>
      <c r="I318" s="1053">
        <v>2019</v>
      </c>
      <c r="J318" s="988">
        <f>K318+L318+M318+SUM(R318:AA318)</f>
        <v>40573</v>
      </c>
      <c r="K318" s="1054">
        <v>0</v>
      </c>
      <c r="L318" s="1055">
        <v>0</v>
      </c>
      <c r="M318" s="1056">
        <f t="shared" ref="M318" si="67">SUM(N318:Q318)</f>
        <v>0</v>
      </c>
      <c r="N318" s="1057">
        <v>0</v>
      </c>
      <c r="O318" s="1058">
        <v>0</v>
      </c>
      <c r="P318" s="1059">
        <v>0</v>
      </c>
      <c r="Q318" s="1060">
        <v>0</v>
      </c>
      <c r="R318" s="1061">
        <f>25800+7773+7000</f>
        <v>40573</v>
      </c>
      <c r="S318" s="1059">
        <v>0</v>
      </c>
      <c r="T318" s="1062">
        <v>0</v>
      </c>
      <c r="U318" s="1063">
        <v>0</v>
      </c>
      <c r="V318" s="1059">
        <v>0</v>
      </c>
      <c r="W318" s="1062">
        <v>0</v>
      </c>
      <c r="X318" s="1064">
        <v>0</v>
      </c>
      <c r="Y318" s="1059">
        <v>0</v>
      </c>
      <c r="Z318" s="1065">
        <v>0</v>
      </c>
      <c r="AA318" s="642">
        <v>0</v>
      </c>
    </row>
    <row r="319" spans="1:46" ht="18.75" thickBot="1" x14ac:dyDescent="0.3">
      <c r="E319" s="1354" t="s">
        <v>50</v>
      </c>
      <c r="F319" s="1354"/>
      <c r="G319" s="1354"/>
      <c r="H319" s="1354"/>
      <c r="I319" s="1354"/>
      <c r="J319" s="1354"/>
      <c r="K319" s="1354"/>
      <c r="L319" s="1354"/>
      <c r="M319" s="564">
        <f t="shared" ref="M319:AA319" si="68">SUM(M315:M318)</f>
        <v>10000</v>
      </c>
      <c r="N319" s="564">
        <f t="shared" si="68"/>
        <v>0</v>
      </c>
      <c r="O319" s="564">
        <f t="shared" si="68"/>
        <v>5000</v>
      </c>
      <c r="P319" s="564">
        <f t="shared" si="68"/>
        <v>0</v>
      </c>
      <c r="Q319" s="564">
        <f t="shared" si="68"/>
        <v>5000</v>
      </c>
      <c r="R319" s="564">
        <f t="shared" si="68"/>
        <v>50073</v>
      </c>
      <c r="S319" s="564">
        <f t="shared" si="68"/>
        <v>0</v>
      </c>
      <c r="T319" s="564">
        <f t="shared" si="68"/>
        <v>0</v>
      </c>
      <c r="U319" s="564">
        <f t="shared" si="68"/>
        <v>11500</v>
      </c>
      <c r="V319" s="564">
        <f t="shared" si="68"/>
        <v>0</v>
      </c>
      <c r="W319" s="564">
        <f t="shared" si="68"/>
        <v>0</v>
      </c>
      <c r="X319" s="564">
        <f t="shared" si="68"/>
        <v>11500</v>
      </c>
      <c r="Y319" s="564">
        <f t="shared" si="68"/>
        <v>0</v>
      </c>
      <c r="Z319" s="564">
        <f t="shared" si="68"/>
        <v>0</v>
      </c>
      <c r="AA319" s="564">
        <f t="shared" si="68"/>
        <v>5767</v>
      </c>
    </row>
  </sheetData>
  <mergeCells count="44">
    <mergeCell ref="E1:AA1"/>
    <mergeCell ref="E7:E9"/>
    <mergeCell ref="F7:F9"/>
    <mergeCell ref="G7:G9"/>
    <mergeCell ref="H7:I7"/>
    <mergeCell ref="J7:J9"/>
    <mergeCell ref="N7:Q7"/>
    <mergeCell ref="R7:Z7"/>
    <mergeCell ref="AA7:AA9"/>
    <mergeCell ref="L8:L9"/>
    <mergeCell ref="U8:W8"/>
    <mergeCell ref="X8:Z8"/>
    <mergeCell ref="M8:M9"/>
    <mergeCell ref="N8:N9"/>
    <mergeCell ref="O8:O9"/>
    <mergeCell ref="P8:P9"/>
    <mergeCell ref="B8:B9"/>
    <mergeCell ref="C8:C9"/>
    <mergeCell ref="D8:D9"/>
    <mergeCell ref="H8:H9"/>
    <mergeCell ref="I8:I9"/>
    <mergeCell ref="Q8:Q9"/>
    <mergeCell ref="R8:T8"/>
    <mergeCell ref="K8:K9"/>
    <mergeCell ref="E69:L69"/>
    <mergeCell ref="E35:L35"/>
    <mergeCell ref="E40:L40"/>
    <mergeCell ref="E50:L50"/>
    <mergeCell ref="E25:L25"/>
    <mergeCell ref="E45:L45"/>
    <mergeCell ref="E30:L30"/>
    <mergeCell ref="E55:L55"/>
    <mergeCell ref="E319:L319"/>
    <mergeCell ref="E311:L311"/>
    <mergeCell ref="E104:L104"/>
    <mergeCell ref="E99:L99"/>
    <mergeCell ref="E83:L83"/>
    <mergeCell ref="E303:L303"/>
    <mergeCell ref="E304:L304"/>
    <mergeCell ref="E305:L305"/>
    <mergeCell ref="E307:L307"/>
    <mergeCell ref="E93:L93"/>
    <mergeCell ref="E306:L306"/>
    <mergeCell ref="E88:L88"/>
  </mergeCells>
  <pageMargins left="0.7" right="0.7" top="0.75" bottom="0.75" header="0.3" footer="0.3"/>
  <pageSetup paperSize="9" scale="42" fitToHeight="0" orientation="landscape" r:id="rId1"/>
  <rowBreaks count="8" manualBreakCount="8">
    <brk id="42" min="3" max="27" man="1"/>
    <brk id="71" min="3" max="27" man="1"/>
    <brk id="100" min="3" max="27" man="1"/>
    <brk id="130" min="3" max="27" man="1"/>
    <brk id="156" min="3" max="27" man="1"/>
    <brk id="185" min="3" max="27" man="1"/>
    <brk id="216" min="3" max="27" man="1"/>
    <brk id="308" min="3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6"/>
  <sheetViews>
    <sheetView topLeftCell="C1" zoomScale="75" zoomScaleNormal="75" zoomScaleSheetLayoutView="70" workbookViewId="0">
      <selection activeCell="A16" sqref="A1:B1048576"/>
    </sheetView>
  </sheetViews>
  <sheetFormatPr defaultColWidth="8.85546875" defaultRowHeight="12.75" x14ac:dyDescent="0.2"/>
  <cols>
    <col min="1" max="2" width="6.7109375" hidden="1" customWidth="1"/>
    <col min="3" max="3" width="6.7109375" customWidth="1"/>
    <col min="4" max="4" width="46.7109375" customWidth="1"/>
    <col min="5" max="6" width="4.28515625" customWidth="1"/>
    <col min="7" max="7" width="5" customWidth="1"/>
    <col min="8" max="8" width="5.5703125" customWidth="1"/>
    <col min="9" max="9" width="13.5703125" customWidth="1"/>
    <col min="10" max="26" width="10.7109375" customWidth="1"/>
    <col min="257" max="259" width="6.7109375" customWidth="1"/>
    <col min="260" max="260" width="46.7109375" customWidth="1"/>
    <col min="261" max="262" width="4.28515625" customWidth="1"/>
    <col min="263" max="263" width="5" customWidth="1"/>
    <col min="264" max="264" width="5.5703125" customWidth="1"/>
    <col min="265" max="265" width="13.5703125" customWidth="1"/>
    <col min="266" max="282" width="10.7109375" customWidth="1"/>
    <col min="513" max="515" width="6.7109375" customWidth="1"/>
    <col min="516" max="516" width="46.7109375" customWidth="1"/>
    <col min="517" max="518" width="4.28515625" customWidth="1"/>
    <col min="519" max="519" width="5" customWidth="1"/>
    <col min="520" max="520" width="5.5703125" customWidth="1"/>
    <col min="521" max="521" width="13.5703125" customWidth="1"/>
    <col min="522" max="538" width="10.7109375" customWidth="1"/>
    <col min="769" max="771" width="6.7109375" customWidth="1"/>
    <col min="772" max="772" width="46.7109375" customWidth="1"/>
    <col min="773" max="774" width="4.28515625" customWidth="1"/>
    <col min="775" max="775" width="5" customWidth="1"/>
    <col min="776" max="776" width="5.5703125" customWidth="1"/>
    <col min="777" max="777" width="13.5703125" customWidth="1"/>
    <col min="778" max="794" width="10.7109375" customWidth="1"/>
    <col min="1025" max="1027" width="6.7109375" customWidth="1"/>
    <col min="1028" max="1028" width="46.7109375" customWidth="1"/>
    <col min="1029" max="1030" width="4.28515625" customWidth="1"/>
    <col min="1031" max="1031" width="5" customWidth="1"/>
    <col min="1032" max="1032" width="5.5703125" customWidth="1"/>
    <col min="1033" max="1033" width="13.5703125" customWidth="1"/>
    <col min="1034" max="1050" width="10.7109375" customWidth="1"/>
    <col min="1281" max="1283" width="6.7109375" customWidth="1"/>
    <col min="1284" max="1284" width="46.7109375" customWidth="1"/>
    <col min="1285" max="1286" width="4.28515625" customWidth="1"/>
    <col min="1287" max="1287" width="5" customWidth="1"/>
    <col min="1288" max="1288" width="5.5703125" customWidth="1"/>
    <col min="1289" max="1289" width="13.5703125" customWidth="1"/>
    <col min="1290" max="1306" width="10.7109375" customWidth="1"/>
    <col min="1537" max="1539" width="6.7109375" customWidth="1"/>
    <col min="1540" max="1540" width="46.7109375" customWidth="1"/>
    <col min="1541" max="1542" width="4.28515625" customWidth="1"/>
    <col min="1543" max="1543" width="5" customWidth="1"/>
    <col min="1544" max="1544" width="5.5703125" customWidth="1"/>
    <col min="1545" max="1545" width="13.5703125" customWidth="1"/>
    <col min="1546" max="1562" width="10.7109375" customWidth="1"/>
    <col min="1793" max="1795" width="6.7109375" customWidth="1"/>
    <col min="1796" max="1796" width="46.7109375" customWidth="1"/>
    <col min="1797" max="1798" width="4.28515625" customWidth="1"/>
    <col min="1799" max="1799" width="5" customWidth="1"/>
    <col min="1800" max="1800" width="5.5703125" customWidth="1"/>
    <col min="1801" max="1801" width="13.5703125" customWidth="1"/>
    <col min="1802" max="1818" width="10.7109375" customWidth="1"/>
    <col min="2049" max="2051" width="6.7109375" customWidth="1"/>
    <col min="2052" max="2052" width="46.7109375" customWidth="1"/>
    <col min="2053" max="2054" width="4.28515625" customWidth="1"/>
    <col min="2055" max="2055" width="5" customWidth="1"/>
    <col min="2056" max="2056" width="5.5703125" customWidth="1"/>
    <col min="2057" max="2057" width="13.5703125" customWidth="1"/>
    <col min="2058" max="2074" width="10.7109375" customWidth="1"/>
    <col min="2305" max="2307" width="6.7109375" customWidth="1"/>
    <col min="2308" max="2308" width="46.7109375" customWidth="1"/>
    <col min="2309" max="2310" width="4.28515625" customWidth="1"/>
    <col min="2311" max="2311" width="5" customWidth="1"/>
    <col min="2312" max="2312" width="5.5703125" customWidth="1"/>
    <col min="2313" max="2313" width="13.5703125" customWidth="1"/>
    <col min="2314" max="2330" width="10.7109375" customWidth="1"/>
    <col min="2561" max="2563" width="6.7109375" customWidth="1"/>
    <col min="2564" max="2564" width="46.7109375" customWidth="1"/>
    <col min="2565" max="2566" width="4.28515625" customWidth="1"/>
    <col min="2567" max="2567" width="5" customWidth="1"/>
    <col min="2568" max="2568" width="5.5703125" customWidth="1"/>
    <col min="2569" max="2569" width="13.5703125" customWidth="1"/>
    <col min="2570" max="2586" width="10.7109375" customWidth="1"/>
    <col min="2817" max="2819" width="6.7109375" customWidth="1"/>
    <col min="2820" max="2820" width="46.7109375" customWidth="1"/>
    <col min="2821" max="2822" width="4.28515625" customWidth="1"/>
    <col min="2823" max="2823" width="5" customWidth="1"/>
    <col min="2824" max="2824" width="5.5703125" customWidth="1"/>
    <col min="2825" max="2825" width="13.5703125" customWidth="1"/>
    <col min="2826" max="2842" width="10.7109375" customWidth="1"/>
    <col min="3073" max="3075" width="6.7109375" customWidth="1"/>
    <col min="3076" max="3076" width="46.7109375" customWidth="1"/>
    <col min="3077" max="3078" width="4.28515625" customWidth="1"/>
    <col min="3079" max="3079" width="5" customWidth="1"/>
    <col min="3080" max="3080" width="5.5703125" customWidth="1"/>
    <col min="3081" max="3081" width="13.5703125" customWidth="1"/>
    <col min="3082" max="3098" width="10.7109375" customWidth="1"/>
    <col min="3329" max="3331" width="6.7109375" customWidth="1"/>
    <col min="3332" max="3332" width="46.7109375" customWidth="1"/>
    <col min="3333" max="3334" width="4.28515625" customWidth="1"/>
    <col min="3335" max="3335" width="5" customWidth="1"/>
    <col min="3336" max="3336" width="5.5703125" customWidth="1"/>
    <col min="3337" max="3337" width="13.5703125" customWidth="1"/>
    <col min="3338" max="3354" width="10.7109375" customWidth="1"/>
    <col min="3585" max="3587" width="6.7109375" customWidth="1"/>
    <col min="3588" max="3588" width="46.7109375" customWidth="1"/>
    <col min="3589" max="3590" width="4.28515625" customWidth="1"/>
    <col min="3591" max="3591" width="5" customWidth="1"/>
    <col min="3592" max="3592" width="5.5703125" customWidth="1"/>
    <col min="3593" max="3593" width="13.5703125" customWidth="1"/>
    <col min="3594" max="3610" width="10.7109375" customWidth="1"/>
    <col min="3841" max="3843" width="6.7109375" customWidth="1"/>
    <col min="3844" max="3844" width="46.7109375" customWidth="1"/>
    <col min="3845" max="3846" width="4.28515625" customWidth="1"/>
    <col min="3847" max="3847" width="5" customWidth="1"/>
    <col min="3848" max="3848" width="5.5703125" customWidth="1"/>
    <col min="3849" max="3849" width="13.5703125" customWidth="1"/>
    <col min="3850" max="3866" width="10.7109375" customWidth="1"/>
    <col min="4097" max="4099" width="6.7109375" customWidth="1"/>
    <col min="4100" max="4100" width="46.7109375" customWidth="1"/>
    <col min="4101" max="4102" width="4.28515625" customWidth="1"/>
    <col min="4103" max="4103" width="5" customWidth="1"/>
    <col min="4104" max="4104" width="5.5703125" customWidth="1"/>
    <col min="4105" max="4105" width="13.5703125" customWidth="1"/>
    <col min="4106" max="4122" width="10.7109375" customWidth="1"/>
    <col min="4353" max="4355" width="6.7109375" customWidth="1"/>
    <col min="4356" max="4356" width="46.7109375" customWidth="1"/>
    <col min="4357" max="4358" width="4.28515625" customWidth="1"/>
    <col min="4359" max="4359" width="5" customWidth="1"/>
    <col min="4360" max="4360" width="5.5703125" customWidth="1"/>
    <col min="4361" max="4361" width="13.5703125" customWidth="1"/>
    <col min="4362" max="4378" width="10.7109375" customWidth="1"/>
    <col min="4609" max="4611" width="6.7109375" customWidth="1"/>
    <col min="4612" max="4612" width="46.7109375" customWidth="1"/>
    <col min="4613" max="4614" width="4.28515625" customWidth="1"/>
    <col min="4615" max="4615" width="5" customWidth="1"/>
    <col min="4616" max="4616" width="5.5703125" customWidth="1"/>
    <col min="4617" max="4617" width="13.5703125" customWidth="1"/>
    <col min="4618" max="4634" width="10.7109375" customWidth="1"/>
    <col min="4865" max="4867" width="6.7109375" customWidth="1"/>
    <col min="4868" max="4868" width="46.7109375" customWidth="1"/>
    <col min="4869" max="4870" width="4.28515625" customWidth="1"/>
    <col min="4871" max="4871" width="5" customWidth="1"/>
    <col min="4872" max="4872" width="5.5703125" customWidth="1"/>
    <col min="4873" max="4873" width="13.5703125" customWidth="1"/>
    <col min="4874" max="4890" width="10.7109375" customWidth="1"/>
    <col min="5121" max="5123" width="6.7109375" customWidth="1"/>
    <col min="5124" max="5124" width="46.7109375" customWidth="1"/>
    <col min="5125" max="5126" width="4.28515625" customWidth="1"/>
    <col min="5127" max="5127" width="5" customWidth="1"/>
    <col min="5128" max="5128" width="5.5703125" customWidth="1"/>
    <col min="5129" max="5129" width="13.5703125" customWidth="1"/>
    <col min="5130" max="5146" width="10.7109375" customWidth="1"/>
    <col min="5377" max="5379" width="6.7109375" customWidth="1"/>
    <col min="5380" max="5380" width="46.7109375" customWidth="1"/>
    <col min="5381" max="5382" width="4.28515625" customWidth="1"/>
    <col min="5383" max="5383" width="5" customWidth="1"/>
    <col min="5384" max="5384" width="5.5703125" customWidth="1"/>
    <col min="5385" max="5385" width="13.5703125" customWidth="1"/>
    <col min="5386" max="5402" width="10.7109375" customWidth="1"/>
    <col min="5633" max="5635" width="6.7109375" customWidth="1"/>
    <col min="5636" max="5636" width="46.7109375" customWidth="1"/>
    <col min="5637" max="5638" width="4.28515625" customWidth="1"/>
    <col min="5639" max="5639" width="5" customWidth="1"/>
    <col min="5640" max="5640" width="5.5703125" customWidth="1"/>
    <col min="5641" max="5641" width="13.5703125" customWidth="1"/>
    <col min="5642" max="5658" width="10.7109375" customWidth="1"/>
    <col min="5889" max="5891" width="6.7109375" customWidth="1"/>
    <col min="5892" max="5892" width="46.7109375" customWidth="1"/>
    <col min="5893" max="5894" width="4.28515625" customWidth="1"/>
    <col min="5895" max="5895" width="5" customWidth="1"/>
    <col min="5896" max="5896" width="5.5703125" customWidth="1"/>
    <col min="5897" max="5897" width="13.5703125" customWidth="1"/>
    <col min="5898" max="5914" width="10.7109375" customWidth="1"/>
    <col min="6145" max="6147" width="6.7109375" customWidth="1"/>
    <col min="6148" max="6148" width="46.7109375" customWidth="1"/>
    <col min="6149" max="6150" width="4.28515625" customWidth="1"/>
    <col min="6151" max="6151" width="5" customWidth="1"/>
    <col min="6152" max="6152" width="5.5703125" customWidth="1"/>
    <col min="6153" max="6153" width="13.5703125" customWidth="1"/>
    <col min="6154" max="6170" width="10.7109375" customWidth="1"/>
    <col min="6401" max="6403" width="6.7109375" customWidth="1"/>
    <col min="6404" max="6404" width="46.7109375" customWidth="1"/>
    <col min="6405" max="6406" width="4.28515625" customWidth="1"/>
    <col min="6407" max="6407" width="5" customWidth="1"/>
    <col min="6408" max="6408" width="5.5703125" customWidth="1"/>
    <col min="6409" max="6409" width="13.5703125" customWidth="1"/>
    <col min="6410" max="6426" width="10.7109375" customWidth="1"/>
    <col min="6657" max="6659" width="6.7109375" customWidth="1"/>
    <col min="6660" max="6660" width="46.7109375" customWidth="1"/>
    <col min="6661" max="6662" width="4.28515625" customWidth="1"/>
    <col min="6663" max="6663" width="5" customWidth="1"/>
    <col min="6664" max="6664" width="5.5703125" customWidth="1"/>
    <col min="6665" max="6665" width="13.5703125" customWidth="1"/>
    <col min="6666" max="6682" width="10.7109375" customWidth="1"/>
    <col min="6913" max="6915" width="6.7109375" customWidth="1"/>
    <col min="6916" max="6916" width="46.7109375" customWidth="1"/>
    <col min="6917" max="6918" width="4.28515625" customWidth="1"/>
    <col min="6919" max="6919" width="5" customWidth="1"/>
    <col min="6920" max="6920" width="5.5703125" customWidth="1"/>
    <col min="6921" max="6921" width="13.5703125" customWidth="1"/>
    <col min="6922" max="6938" width="10.7109375" customWidth="1"/>
    <col min="7169" max="7171" width="6.7109375" customWidth="1"/>
    <col min="7172" max="7172" width="46.7109375" customWidth="1"/>
    <col min="7173" max="7174" width="4.28515625" customWidth="1"/>
    <col min="7175" max="7175" width="5" customWidth="1"/>
    <col min="7176" max="7176" width="5.5703125" customWidth="1"/>
    <col min="7177" max="7177" width="13.5703125" customWidth="1"/>
    <col min="7178" max="7194" width="10.7109375" customWidth="1"/>
    <col min="7425" max="7427" width="6.7109375" customWidth="1"/>
    <col min="7428" max="7428" width="46.7109375" customWidth="1"/>
    <col min="7429" max="7430" width="4.28515625" customWidth="1"/>
    <col min="7431" max="7431" width="5" customWidth="1"/>
    <col min="7432" max="7432" width="5.5703125" customWidth="1"/>
    <col min="7433" max="7433" width="13.5703125" customWidth="1"/>
    <col min="7434" max="7450" width="10.7109375" customWidth="1"/>
    <col min="7681" max="7683" width="6.7109375" customWidth="1"/>
    <col min="7684" max="7684" width="46.7109375" customWidth="1"/>
    <col min="7685" max="7686" width="4.28515625" customWidth="1"/>
    <col min="7687" max="7687" width="5" customWidth="1"/>
    <col min="7688" max="7688" width="5.5703125" customWidth="1"/>
    <col min="7689" max="7689" width="13.5703125" customWidth="1"/>
    <col min="7690" max="7706" width="10.7109375" customWidth="1"/>
    <col min="7937" max="7939" width="6.7109375" customWidth="1"/>
    <col min="7940" max="7940" width="46.7109375" customWidth="1"/>
    <col min="7941" max="7942" width="4.28515625" customWidth="1"/>
    <col min="7943" max="7943" width="5" customWidth="1"/>
    <col min="7944" max="7944" width="5.5703125" customWidth="1"/>
    <col min="7945" max="7945" width="13.5703125" customWidth="1"/>
    <col min="7946" max="7962" width="10.7109375" customWidth="1"/>
    <col min="8193" max="8195" width="6.7109375" customWidth="1"/>
    <col min="8196" max="8196" width="46.7109375" customWidth="1"/>
    <col min="8197" max="8198" width="4.28515625" customWidth="1"/>
    <col min="8199" max="8199" width="5" customWidth="1"/>
    <col min="8200" max="8200" width="5.5703125" customWidth="1"/>
    <col min="8201" max="8201" width="13.5703125" customWidth="1"/>
    <col min="8202" max="8218" width="10.7109375" customWidth="1"/>
    <col min="8449" max="8451" width="6.7109375" customWidth="1"/>
    <col min="8452" max="8452" width="46.7109375" customWidth="1"/>
    <col min="8453" max="8454" width="4.28515625" customWidth="1"/>
    <col min="8455" max="8455" width="5" customWidth="1"/>
    <col min="8456" max="8456" width="5.5703125" customWidth="1"/>
    <col min="8457" max="8457" width="13.5703125" customWidth="1"/>
    <col min="8458" max="8474" width="10.7109375" customWidth="1"/>
    <col min="8705" max="8707" width="6.7109375" customWidth="1"/>
    <col min="8708" max="8708" width="46.7109375" customWidth="1"/>
    <col min="8709" max="8710" width="4.28515625" customWidth="1"/>
    <col min="8711" max="8711" width="5" customWidth="1"/>
    <col min="8712" max="8712" width="5.5703125" customWidth="1"/>
    <col min="8713" max="8713" width="13.5703125" customWidth="1"/>
    <col min="8714" max="8730" width="10.7109375" customWidth="1"/>
    <col min="8961" max="8963" width="6.7109375" customWidth="1"/>
    <col min="8964" max="8964" width="46.7109375" customWidth="1"/>
    <col min="8965" max="8966" width="4.28515625" customWidth="1"/>
    <col min="8967" max="8967" width="5" customWidth="1"/>
    <col min="8968" max="8968" width="5.5703125" customWidth="1"/>
    <col min="8969" max="8969" width="13.5703125" customWidth="1"/>
    <col min="8970" max="8986" width="10.7109375" customWidth="1"/>
    <col min="9217" max="9219" width="6.7109375" customWidth="1"/>
    <col min="9220" max="9220" width="46.7109375" customWidth="1"/>
    <col min="9221" max="9222" width="4.28515625" customWidth="1"/>
    <col min="9223" max="9223" width="5" customWidth="1"/>
    <col min="9224" max="9224" width="5.5703125" customWidth="1"/>
    <col min="9225" max="9225" width="13.5703125" customWidth="1"/>
    <col min="9226" max="9242" width="10.7109375" customWidth="1"/>
    <col min="9473" max="9475" width="6.7109375" customWidth="1"/>
    <col min="9476" max="9476" width="46.7109375" customWidth="1"/>
    <col min="9477" max="9478" width="4.28515625" customWidth="1"/>
    <col min="9479" max="9479" width="5" customWidth="1"/>
    <col min="9480" max="9480" width="5.5703125" customWidth="1"/>
    <col min="9481" max="9481" width="13.5703125" customWidth="1"/>
    <col min="9482" max="9498" width="10.7109375" customWidth="1"/>
    <col min="9729" max="9731" width="6.7109375" customWidth="1"/>
    <col min="9732" max="9732" width="46.7109375" customWidth="1"/>
    <col min="9733" max="9734" width="4.28515625" customWidth="1"/>
    <col min="9735" max="9735" width="5" customWidth="1"/>
    <col min="9736" max="9736" width="5.5703125" customWidth="1"/>
    <col min="9737" max="9737" width="13.5703125" customWidth="1"/>
    <col min="9738" max="9754" width="10.7109375" customWidth="1"/>
    <col min="9985" max="9987" width="6.7109375" customWidth="1"/>
    <col min="9988" max="9988" width="46.7109375" customWidth="1"/>
    <col min="9989" max="9990" width="4.28515625" customWidth="1"/>
    <col min="9991" max="9991" width="5" customWidth="1"/>
    <col min="9992" max="9992" width="5.5703125" customWidth="1"/>
    <col min="9993" max="9993" width="13.5703125" customWidth="1"/>
    <col min="9994" max="10010" width="10.7109375" customWidth="1"/>
    <col min="10241" max="10243" width="6.7109375" customWidth="1"/>
    <col min="10244" max="10244" width="46.7109375" customWidth="1"/>
    <col min="10245" max="10246" width="4.28515625" customWidth="1"/>
    <col min="10247" max="10247" width="5" customWidth="1"/>
    <col min="10248" max="10248" width="5.5703125" customWidth="1"/>
    <col min="10249" max="10249" width="13.5703125" customWidth="1"/>
    <col min="10250" max="10266" width="10.7109375" customWidth="1"/>
    <col min="10497" max="10499" width="6.7109375" customWidth="1"/>
    <col min="10500" max="10500" width="46.7109375" customWidth="1"/>
    <col min="10501" max="10502" width="4.28515625" customWidth="1"/>
    <col min="10503" max="10503" width="5" customWidth="1"/>
    <col min="10504" max="10504" width="5.5703125" customWidth="1"/>
    <col min="10505" max="10505" width="13.5703125" customWidth="1"/>
    <col min="10506" max="10522" width="10.7109375" customWidth="1"/>
    <col min="10753" max="10755" width="6.7109375" customWidth="1"/>
    <col min="10756" max="10756" width="46.7109375" customWidth="1"/>
    <col min="10757" max="10758" width="4.28515625" customWidth="1"/>
    <col min="10759" max="10759" width="5" customWidth="1"/>
    <col min="10760" max="10760" width="5.5703125" customWidth="1"/>
    <col min="10761" max="10761" width="13.5703125" customWidth="1"/>
    <col min="10762" max="10778" width="10.7109375" customWidth="1"/>
    <col min="11009" max="11011" width="6.7109375" customWidth="1"/>
    <col min="11012" max="11012" width="46.7109375" customWidth="1"/>
    <col min="11013" max="11014" width="4.28515625" customWidth="1"/>
    <col min="11015" max="11015" width="5" customWidth="1"/>
    <col min="11016" max="11016" width="5.5703125" customWidth="1"/>
    <col min="11017" max="11017" width="13.5703125" customWidth="1"/>
    <col min="11018" max="11034" width="10.7109375" customWidth="1"/>
    <col min="11265" max="11267" width="6.7109375" customWidth="1"/>
    <col min="11268" max="11268" width="46.7109375" customWidth="1"/>
    <col min="11269" max="11270" width="4.28515625" customWidth="1"/>
    <col min="11271" max="11271" width="5" customWidth="1"/>
    <col min="11272" max="11272" width="5.5703125" customWidth="1"/>
    <col min="11273" max="11273" width="13.5703125" customWidth="1"/>
    <col min="11274" max="11290" width="10.7109375" customWidth="1"/>
    <col min="11521" max="11523" width="6.7109375" customWidth="1"/>
    <col min="11524" max="11524" width="46.7109375" customWidth="1"/>
    <col min="11525" max="11526" width="4.28515625" customWidth="1"/>
    <col min="11527" max="11527" width="5" customWidth="1"/>
    <col min="11528" max="11528" width="5.5703125" customWidth="1"/>
    <col min="11529" max="11529" width="13.5703125" customWidth="1"/>
    <col min="11530" max="11546" width="10.7109375" customWidth="1"/>
    <col min="11777" max="11779" width="6.7109375" customWidth="1"/>
    <col min="11780" max="11780" width="46.7109375" customWidth="1"/>
    <col min="11781" max="11782" width="4.28515625" customWidth="1"/>
    <col min="11783" max="11783" width="5" customWidth="1"/>
    <col min="11784" max="11784" width="5.5703125" customWidth="1"/>
    <col min="11785" max="11785" width="13.5703125" customWidth="1"/>
    <col min="11786" max="11802" width="10.7109375" customWidth="1"/>
    <col min="12033" max="12035" width="6.7109375" customWidth="1"/>
    <col min="12036" max="12036" width="46.7109375" customWidth="1"/>
    <col min="12037" max="12038" width="4.28515625" customWidth="1"/>
    <col min="12039" max="12039" width="5" customWidth="1"/>
    <col min="12040" max="12040" width="5.5703125" customWidth="1"/>
    <col min="12041" max="12041" width="13.5703125" customWidth="1"/>
    <col min="12042" max="12058" width="10.7109375" customWidth="1"/>
    <col min="12289" max="12291" width="6.7109375" customWidth="1"/>
    <col min="12292" max="12292" width="46.7109375" customWidth="1"/>
    <col min="12293" max="12294" width="4.28515625" customWidth="1"/>
    <col min="12295" max="12295" width="5" customWidth="1"/>
    <col min="12296" max="12296" width="5.5703125" customWidth="1"/>
    <col min="12297" max="12297" width="13.5703125" customWidth="1"/>
    <col min="12298" max="12314" width="10.7109375" customWidth="1"/>
    <col min="12545" max="12547" width="6.7109375" customWidth="1"/>
    <col min="12548" max="12548" width="46.7109375" customWidth="1"/>
    <col min="12549" max="12550" width="4.28515625" customWidth="1"/>
    <col min="12551" max="12551" width="5" customWidth="1"/>
    <col min="12552" max="12552" width="5.5703125" customWidth="1"/>
    <col min="12553" max="12553" width="13.5703125" customWidth="1"/>
    <col min="12554" max="12570" width="10.7109375" customWidth="1"/>
    <col min="12801" max="12803" width="6.7109375" customWidth="1"/>
    <col min="12804" max="12804" width="46.7109375" customWidth="1"/>
    <col min="12805" max="12806" width="4.28515625" customWidth="1"/>
    <col min="12807" max="12807" width="5" customWidth="1"/>
    <col min="12808" max="12808" width="5.5703125" customWidth="1"/>
    <col min="12809" max="12809" width="13.5703125" customWidth="1"/>
    <col min="12810" max="12826" width="10.7109375" customWidth="1"/>
    <col min="13057" max="13059" width="6.7109375" customWidth="1"/>
    <col min="13060" max="13060" width="46.7109375" customWidth="1"/>
    <col min="13061" max="13062" width="4.28515625" customWidth="1"/>
    <col min="13063" max="13063" width="5" customWidth="1"/>
    <col min="13064" max="13064" width="5.5703125" customWidth="1"/>
    <col min="13065" max="13065" width="13.5703125" customWidth="1"/>
    <col min="13066" max="13082" width="10.7109375" customWidth="1"/>
    <col min="13313" max="13315" width="6.7109375" customWidth="1"/>
    <col min="13316" max="13316" width="46.7109375" customWidth="1"/>
    <col min="13317" max="13318" width="4.28515625" customWidth="1"/>
    <col min="13319" max="13319" width="5" customWidth="1"/>
    <col min="13320" max="13320" width="5.5703125" customWidth="1"/>
    <col min="13321" max="13321" width="13.5703125" customWidth="1"/>
    <col min="13322" max="13338" width="10.7109375" customWidth="1"/>
    <col min="13569" max="13571" width="6.7109375" customWidth="1"/>
    <col min="13572" max="13572" width="46.7109375" customWidth="1"/>
    <col min="13573" max="13574" width="4.28515625" customWidth="1"/>
    <col min="13575" max="13575" width="5" customWidth="1"/>
    <col min="13576" max="13576" width="5.5703125" customWidth="1"/>
    <col min="13577" max="13577" width="13.5703125" customWidth="1"/>
    <col min="13578" max="13594" width="10.7109375" customWidth="1"/>
    <col min="13825" max="13827" width="6.7109375" customWidth="1"/>
    <col min="13828" max="13828" width="46.7109375" customWidth="1"/>
    <col min="13829" max="13830" width="4.28515625" customWidth="1"/>
    <col min="13831" max="13831" width="5" customWidth="1"/>
    <col min="13832" max="13832" width="5.5703125" customWidth="1"/>
    <col min="13833" max="13833" width="13.5703125" customWidth="1"/>
    <col min="13834" max="13850" width="10.7109375" customWidth="1"/>
    <col min="14081" max="14083" width="6.7109375" customWidth="1"/>
    <col min="14084" max="14084" width="46.7109375" customWidth="1"/>
    <col min="14085" max="14086" width="4.28515625" customWidth="1"/>
    <col min="14087" max="14087" width="5" customWidth="1"/>
    <col min="14088" max="14088" width="5.5703125" customWidth="1"/>
    <col min="14089" max="14089" width="13.5703125" customWidth="1"/>
    <col min="14090" max="14106" width="10.7109375" customWidth="1"/>
    <col min="14337" max="14339" width="6.7109375" customWidth="1"/>
    <col min="14340" max="14340" width="46.7109375" customWidth="1"/>
    <col min="14341" max="14342" width="4.28515625" customWidth="1"/>
    <col min="14343" max="14343" width="5" customWidth="1"/>
    <col min="14344" max="14344" width="5.5703125" customWidth="1"/>
    <col min="14345" max="14345" width="13.5703125" customWidth="1"/>
    <col min="14346" max="14362" width="10.7109375" customWidth="1"/>
    <col min="14593" max="14595" width="6.7109375" customWidth="1"/>
    <col min="14596" max="14596" width="46.7109375" customWidth="1"/>
    <col min="14597" max="14598" width="4.28515625" customWidth="1"/>
    <col min="14599" max="14599" width="5" customWidth="1"/>
    <col min="14600" max="14600" width="5.5703125" customWidth="1"/>
    <col min="14601" max="14601" width="13.5703125" customWidth="1"/>
    <col min="14602" max="14618" width="10.7109375" customWidth="1"/>
    <col min="14849" max="14851" width="6.7109375" customWidth="1"/>
    <col min="14852" max="14852" width="46.7109375" customWidth="1"/>
    <col min="14853" max="14854" width="4.28515625" customWidth="1"/>
    <col min="14855" max="14855" width="5" customWidth="1"/>
    <col min="14856" max="14856" width="5.5703125" customWidth="1"/>
    <col min="14857" max="14857" width="13.5703125" customWidth="1"/>
    <col min="14858" max="14874" width="10.7109375" customWidth="1"/>
    <col min="15105" max="15107" width="6.7109375" customWidth="1"/>
    <col min="15108" max="15108" width="46.7109375" customWidth="1"/>
    <col min="15109" max="15110" width="4.28515625" customWidth="1"/>
    <col min="15111" max="15111" width="5" customWidth="1"/>
    <col min="15112" max="15112" width="5.5703125" customWidth="1"/>
    <col min="15113" max="15113" width="13.5703125" customWidth="1"/>
    <col min="15114" max="15130" width="10.7109375" customWidth="1"/>
    <col min="15361" max="15363" width="6.7109375" customWidth="1"/>
    <col min="15364" max="15364" width="46.7109375" customWidth="1"/>
    <col min="15365" max="15366" width="4.28515625" customWidth="1"/>
    <col min="15367" max="15367" width="5" customWidth="1"/>
    <col min="15368" max="15368" width="5.5703125" customWidth="1"/>
    <col min="15369" max="15369" width="13.5703125" customWidth="1"/>
    <col min="15370" max="15386" width="10.7109375" customWidth="1"/>
    <col min="15617" max="15619" width="6.7109375" customWidth="1"/>
    <col min="15620" max="15620" width="46.7109375" customWidth="1"/>
    <col min="15621" max="15622" width="4.28515625" customWidth="1"/>
    <col min="15623" max="15623" width="5" customWidth="1"/>
    <col min="15624" max="15624" width="5.5703125" customWidth="1"/>
    <col min="15625" max="15625" width="13.5703125" customWidth="1"/>
    <col min="15626" max="15642" width="10.7109375" customWidth="1"/>
    <col min="15873" max="15875" width="6.7109375" customWidth="1"/>
    <col min="15876" max="15876" width="46.7109375" customWidth="1"/>
    <col min="15877" max="15878" width="4.28515625" customWidth="1"/>
    <col min="15879" max="15879" width="5" customWidth="1"/>
    <col min="15880" max="15880" width="5.5703125" customWidth="1"/>
    <col min="15881" max="15881" width="13.5703125" customWidth="1"/>
    <col min="15882" max="15898" width="10.7109375" customWidth="1"/>
    <col min="16129" max="16131" width="6.7109375" customWidth="1"/>
    <col min="16132" max="16132" width="46.7109375" customWidth="1"/>
    <col min="16133" max="16134" width="4.28515625" customWidth="1"/>
    <col min="16135" max="16135" width="5" customWidth="1"/>
    <col min="16136" max="16136" width="5.5703125" customWidth="1"/>
    <col min="16137" max="16137" width="13.5703125" customWidth="1"/>
    <col min="16138" max="16154" width="10.7109375" customWidth="1"/>
  </cols>
  <sheetData>
    <row r="1" spans="1:42" ht="41.25" customHeight="1" x14ac:dyDescent="0.4">
      <c r="A1" s="1"/>
      <c r="B1" s="2"/>
      <c r="C1" s="701"/>
      <c r="D1" s="1403" t="s">
        <v>210</v>
      </c>
      <c r="E1" s="1403"/>
      <c r="F1" s="1403"/>
      <c r="G1" s="1403"/>
      <c r="H1" s="1403"/>
      <c r="I1" s="1403"/>
      <c r="J1" s="1403"/>
      <c r="K1" s="1403"/>
      <c r="L1" s="1403"/>
      <c r="M1" s="1403"/>
      <c r="N1" s="1403"/>
      <c r="O1" s="1403"/>
      <c r="P1" s="1403"/>
      <c r="Q1" s="1403"/>
      <c r="R1" s="1403"/>
      <c r="S1" s="1403"/>
      <c r="T1" s="1403"/>
      <c r="U1" s="1403"/>
      <c r="V1" s="1403"/>
      <c r="W1" s="1403"/>
      <c r="X1" s="1403"/>
      <c r="Y1" s="1403"/>
      <c r="Z1" s="1403"/>
    </row>
    <row r="2" spans="1:42" ht="15.75" customHeight="1" x14ac:dyDescent="0.4">
      <c r="A2" s="1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18.75" customHeight="1" x14ac:dyDescent="0.4">
      <c r="A3" s="1"/>
      <c r="B3" s="2"/>
      <c r="C3" s="2"/>
      <c r="D3" s="702" t="s">
        <v>0</v>
      </c>
      <c r="E3" s="703"/>
      <c r="F3" s="704"/>
      <c r="G3" s="705"/>
      <c r="H3" s="705"/>
      <c r="I3" s="706" t="s">
        <v>1</v>
      </c>
      <c r="J3" s="73"/>
      <c r="K3" s="73"/>
      <c r="L3" s="73"/>
      <c r="M3" s="36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19.5" customHeight="1" x14ac:dyDescent="0.4">
      <c r="A4" s="1"/>
      <c r="B4" s="2"/>
      <c r="C4" s="2"/>
      <c r="D4" s="702"/>
      <c r="E4" s="703"/>
      <c r="F4" s="828"/>
      <c r="G4" s="705"/>
      <c r="H4" s="705"/>
      <c r="I4" s="706" t="s">
        <v>211</v>
      </c>
      <c r="J4" s="73"/>
      <c r="K4" s="73"/>
      <c r="L4" s="73"/>
      <c r="M4" s="36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708"/>
    </row>
    <row r="5" spans="1:42" ht="18.75" customHeight="1" x14ac:dyDescent="0.25">
      <c r="A5" s="22"/>
      <c r="D5" s="23"/>
      <c r="E5" s="22"/>
      <c r="F5" s="24"/>
      <c r="G5" s="22"/>
      <c r="I5" s="709" t="s">
        <v>3</v>
      </c>
      <c r="J5" s="26"/>
      <c r="K5" s="26"/>
      <c r="L5" s="26"/>
      <c r="M5" s="26"/>
      <c r="N5" s="26"/>
      <c r="O5" s="26"/>
      <c r="P5" s="710"/>
      <c r="Z5" s="711" t="s">
        <v>4</v>
      </c>
    </row>
    <row r="6" spans="1:42" ht="15" customHeight="1" thickBot="1" x14ac:dyDescent="0.3">
      <c r="A6" s="712"/>
      <c r="B6" s="713"/>
      <c r="C6" s="713"/>
      <c r="I6" s="714" t="s">
        <v>212</v>
      </c>
      <c r="J6" s="714" t="s">
        <v>213</v>
      </c>
      <c r="K6" s="714" t="s">
        <v>214</v>
      </c>
      <c r="L6" s="714" t="s">
        <v>215</v>
      </c>
      <c r="M6" s="714" t="s">
        <v>216</v>
      </c>
      <c r="N6" s="714" t="s">
        <v>217</v>
      </c>
      <c r="O6" s="715" t="s">
        <v>218</v>
      </c>
      <c r="P6" s="715" t="s">
        <v>219</v>
      </c>
      <c r="Q6" s="715" t="s">
        <v>220</v>
      </c>
      <c r="R6" s="715" t="s">
        <v>221</v>
      </c>
      <c r="S6" s="715" t="s">
        <v>222</v>
      </c>
      <c r="T6" s="715" t="s">
        <v>223</v>
      </c>
      <c r="U6" s="715" t="s">
        <v>224</v>
      </c>
      <c r="V6" s="715" t="s">
        <v>225</v>
      </c>
      <c r="W6" s="715" t="s">
        <v>226</v>
      </c>
      <c r="X6" s="714" t="s">
        <v>227</v>
      </c>
      <c r="Y6" s="714" t="s">
        <v>228</v>
      </c>
      <c r="Z6" s="714" t="s">
        <v>229</v>
      </c>
    </row>
    <row r="7" spans="1:42" ht="15.75" customHeight="1" thickBot="1" x14ac:dyDescent="0.3">
      <c r="A7" s="716"/>
      <c r="B7" s="716"/>
      <c r="C7" s="1404" t="s">
        <v>15</v>
      </c>
      <c r="D7" s="1405" t="s">
        <v>5</v>
      </c>
      <c r="E7" s="1406" t="s">
        <v>6</v>
      </c>
      <c r="F7" s="1379" t="s">
        <v>7</v>
      </c>
      <c r="G7" s="1407" t="s">
        <v>8</v>
      </c>
      <c r="H7" s="1407"/>
      <c r="I7" s="1383" t="s">
        <v>9</v>
      </c>
      <c r="J7" s="717" t="s">
        <v>10</v>
      </c>
      <c r="K7" s="717" t="s">
        <v>11</v>
      </c>
      <c r="L7" s="718" t="s">
        <v>12</v>
      </c>
      <c r="M7" s="1408" t="s">
        <v>311</v>
      </c>
      <c r="N7" s="1408"/>
      <c r="O7" s="1408"/>
      <c r="P7" s="1408"/>
      <c r="Q7" s="1409" t="s">
        <v>320</v>
      </c>
      <c r="R7" s="1409"/>
      <c r="S7" s="1409"/>
      <c r="T7" s="1409"/>
      <c r="U7" s="1409"/>
      <c r="V7" s="1409"/>
      <c r="W7" s="1409"/>
      <c r="X7" s="1409"/>
      <c r="Y7" s="1409"/>
      <c r="Z7" s="1410" t="s">
        <v>321</v>
      </c>
    </row>
    <row r="8" spans="1:42" ht="15.75" customHeight="1" thickBot="1" x14ac:dyDescent="0.25">
      <c r="A8" s="1401" t="s">
        <v>13</v>
      </c>
      <c r="B8" s="1402" t="s">
        <v>14</v>
      </c>
      <c r="C8" s="1404"/>
      <c r="D8" s="1405"/>
      <c r="E8" s="1406"/>
      <c r="F8" s="1379"/>
      <c r="G8" s="1368" t="s">
        <v>16</v>
      </c>
      <c r="H8" s="1370" t="s">
        <v>17</v>
      </c>
      <c r="I8" s="1383"/>
      <c r="J8" s="1361" t="s">
        <v>322</v>
      </c>
      <c r="K8" s="1361" t="s">
        <v>323</v>
      </c>
      <c r="L8" s="1392" t="s">
        <v>324</v>
      </c>
      <c r="M8" s="1394" t="s">
        <v>325</v>
      </c>
      <c r="N8" s="1396" t="s">
        <v>18</v>
      </c>
      <c r="O8" s="1398" t="s">
        <v>19</v>
      </c>
      <c r="P8" s="1413" t="s">
        <v>230</v>
      </c>
      <c r="Q8" s="1359" t="s">
        <v>21</v>
      </c>
      <c r="R8" s="1359"/>
      <c r="S8" s="1359"/>
      <c r="T8" s="1411" t="s">
        <v>22</v>
      </c>
      <c r="U8" s="1411"/>
      <c r="V8" s="1411"/>
      <c r="W8" s="1412" t="s">
        <v>314</v>
      </c>
      <c r="X8" s="1412"/>
      <c r="Y8" s="1412"/>
      <c r="Z8" s="1410"/>
    </row>
    <row r="9" spans="1:42" ht="39" customHeight="1" thickBot="1" x14ac:dyDescent="0.25">
      <c r="A9" s="1401"/>
      <c r="B9" s="1402"/>
      <c r="C9" s="1404"/>
      <c r="D9" s="1405"/>
      <c r="E9" s="1406"/>
      <c r="F9" s="1379"/>
      <c r="G9" s="1368"/>
      <c r="H9" s="1370"/>
      <c r="I9" s="1383"/>
      <c r="J9" s="1361"/>
      <c r="K9" s="1361"/>
      <c r="L9" s="1392"/>
      <c r="M9" s="1394"/>
      <c r="N9" s="1396"/>
      <c r="O9" s="1398"/>
      <c r="P9" s="1413"/>
      <c r="Q9" s="233" t="s">
        <v>24</v>
      </c>
      <c r="R9" s="719" t="s">
        <v>25</v>
      </c>
      <c r="S9" s="720" t="s">
        <v>26</v>
      </c>
      <c r="T9" s="233" t="s">
        <v>24</v>
      </c>
      <c r="U9" s="719" t="s">
        <v>25</v>
      </c>
      <c r="V9" s="720" t="s">
        <v>26</v>
      </c>
      <c r="W9" s="233" t="s">
        <v>24</v>
      </c>
      <c r="X9" s="719" t="s">
        <v>25</v>
      </c>
      <c r="Y9" s="720" t="s">
        <v>26</v>
      </c>
      <c r="Z9" s="1410"/>
    </row>
    <row r="10" spans="1:42" ht="25.5" customHeight="1" thickBot="1" x14ac:dyDescent="0.25">
      <c r="A10" s="721"/>
      <c r="B10" s="722"/>
      <c r="C10" s="723"/>
      <c r="D10" s="829" t="s">
        <v>231</v>
      </c>
      <c r="E10" s="725"/>
      <c r="F10" s="725"/>
      <c r="G10" s="726"/>
      <c r="H10" s="725"/>
      <c r="I10" s="727"/>
      <c r="J10" s="728"/>
      <c r="K10" s="728"/>
      <c r="L10" s="729"/>
      <c r="M10" s="729"/>
      <c r="N10" s="730"/>
      <c r="O10" s="731"/>
      <c r="P10" s="732"/>
      <c r="Q10" s="830"/>
      <c r="R10" s="831"/>
      <c r="S10" s="832"/>
      <c r="T10" s="733"/>
      <c r="U10" s="734"/>
      <c r="V10" s="735"/>
      <c r="W10" s="733"/>
      <c r="X10" s="734"/>
      <c r="Y10" s="735"/>
      <c r="Z10" s="736"/>
    </row>
    <row r="11" spans="1:42" s="304" customFormat="1" ht="25.5" customHeight="1" x14ac:dyDescent="0.25">
      <c r="A11" s="737">
        <v>2310</v>
      </c>
      <c r="B11" s="833">
        <v>6121</v>
      </c>
      <c r="C11" s="834">
        <v>857</v>
      </c>
      <c r="D11" s="835" t="s">
        <v>232</v>
      </c>
      <c r="E11" s="759" t="s">
        <v>88</v>
      </c>
      <c r="F11" s="760">
        <v>400</v>
      </c>
      <c r="G11" s="760">
        <v>2004</v>
      </c>
      <c r="H11" s="761">
        <v>2021</v>
      </c>
      <c r="I11" s="738">
        <f t="shared" ref="I11:I34" si="0">J11+K11+L11+SUM(Q11:Z11)</f>
        <v>28004</v>
      </c>
      <c r="J11" s="739">
        <v>7004</v>
      </c>
      <c r="K11" s="740">
        <v>0</v>
      </c>
      <c r="L11" s="741">
        <f t="shared" ref="L11:L34" si="1">M11+N11+O11+P11</f>
        <v>5237</v>
      </c>
      <c r="M11" s="742">
        <v>1000</v>
      </c>
      <c r="N11" s="743">
        <v>4237</v>
      </c>
      <c r="O11" s="744">
        <v>0</v>
      </c>
      <c r="P11" s="836">
        <v>0</v>
      </c>
      <c r="Q11" s="837">
        <v>5763</v>
      </c>
      <c r="R11" s="838">
        <v>0</v>
      </c>
      <c r="S11" s="839">
        <v>0</v>
      </c>
      <c r="T11" s="745">
        <v>5000</v>
      </c>
      <c r="U11" s="744">
        <v>0</v>
      </c>
      <c r="V11" s="740">
        <v>0</v>
      </c>
      <c r="W11" s="745">
        <v>5000</v>
      </c>
      <c r="X11" s="744">
        <v>0</v>
      </c>
      <c r="Y11" s="740">
        <v>0</v>
      </c>
      <c r="Z11" s="746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56" customFormat="1" ht="25.5" customHeight="1" x14ac:dyDescent="0.25">
      <c r="A12" s="737">
        <v>2310</v>
      </c>
      <c r="B12" s="833">
        <v>6121</v>
      </c>
      <c r="C12" s="840">
        <v>7025</v>
      </c>
      <c r="D12" s="841" t="s">
        <v>233</v>
      </c>
      <c r="E12" s="759" t="s">
        <v>59</v>
      </c>
      <c r="F12" s="760">
        <v>400</v>
      </c>
      <c r="G12" s="760">
        <v>2005</v>
      </c>
      <c r="H12" s="761">
        <v>2020</v>
      </c>
      <c r="I12" s="747">
        <f t="shared" si="0"/>
        <v>5770</v>
      </c>
      <c r="J12" s="748">
        <v>170</v>
      </c>
      <c r="K12" s="749">
        <v>0</v>
      </c>
      <c r="L12" s="750">
        <f t="shared" si="1"/>
        <v>130</v>
      </c>
      <c r="M12" s="751">
        <v>130</v>
      </c>
      <c r="N12" s="752">
        <v>0</v>
      </c>
      <c r="O12" s="753">
        <v>0</v>
      </c>
      <c r="P12" s="769">
        <v>0</v>
      </c>
      <c r="Q12" s="842">
        <v>2000</v>
      </c>
      <c r="R12" s="753">
        <v>0</v>
      </c>
      <c r="S12" s="843">
        <v>0</v>
      </c>
      <c r="T12" s="754">
        <v>3470</v>
      </c>
      <c r="U12" s="753">
        <v>0</v>
      </c>
      <c r="V12" s="749">
        <v>0</v>
      </c>
      <c r="W12" s="754">
        <v>0</v>
      </c>
      <c r="X12" s="753">
        <v>0</v>
      </c>
      <c r="Y12" s="749">
        <v>0</v>
      </c>
      <c r="Z12" s="755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56" customFormat="1" ht="25.5" customHeight="1" x14ac:dyDescent="0.25">
      <c r="A13" s="737">
        <v>2310</v>
      </c>
      <c r="B13" s="833">
        <v>6121</v>
      </c>
      <c r="C13" s="844">
        <v>7174</v>
      </c>
      <c r="D13" s="845" t="s">
        <v>234</v>
      </c>
      <c r="E13" s="758" t="s">
        <v>235</v>
      </c>
      <c r="F13" s="760">
        <v>400</v>
      </c>
      <c r="G13" s="777">
        <v>2007</v>
      </c>
      <c r="H13" s="778">
        <v>2017</v>
      </c>
      <c r="I13" s="747">
        <f t="shared" si="0"/>
        <v>2500</v>
      </c>
      <c r="J13" s="748">
        <v>0</v>
      </c>
      <c r="K13" s="749">
        <v>500</v>
      </c>
      <c r="L13" s="750">
        <f t="shared" si="1"/>
        <v>2000</v>
      </c>
      <c r="M13" s="751">
        <v>1500</v>
      </c>
      <c r="N13" s="752">
        <v>500</v>
      </c>
      <c r="O13" s="753">
        <v>0</v>
      </c>
      <c r="P13" s="769">
        <v>0</v>
      </c>
      <c r="Q13" s="842">
        <v>0</v>
      </c>
      <c r="R13" s="753">
        <v>0</v>
      </c>
      <c r="S13" s="843">
        <v>0</v>
      </c>
      <c r="T13" s="754">
        <v>0</v>
      </c>
      <c r="U13" s="753">
        <v>0</v>
      </c>
      <c r="V13" s="749">
        <v>0</v>
      </c>
      <c r="W13" s="754">
        <v>0</v>
      </c>
      <c r="X13" s="753">
        <v>0</v>
      </c>
      <c r="Y13" s="749">
        <v>0</v>
      </c>
      <c r="Z13" s="755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56" customFormat="1" ht="25.5" customHeight="1" x14ac:dyDescent="0.25">
      <c r="A14" s="737">
        <v>2310</v>
      </c>
      <c r="B14" s="833">
        <v>6121</v>
      </c>
      <c r="C14" s="846">
        <v>7175</v>
      </c>
      <c r="D14" s="847" t="s">
        <v>236</v>
      </c>
      <c r="E14" s="758" t="s">
        <v>27</v>
      </c>
      <c r="F14" s="760">
        <v>400</v>
      </c>
      <c r="G14" s="760">
        <v>2006</v>
      </c>
      <c r="H14" s="761">
        <v>2019</v>
      </c>
      <c r="I14" s="747">
        <f t="shared" si="0"/>
        <v>2111</v>
      </c>
      <c r="J14" s="748">
        <v>131</v>
      </c>
      <c r="K14" s="749">
        <v>0</v>
      </c>
      <c r="L14" s="750">
        <f t="shared" si="1"/>
        <v>65</v>
      </c>
      <c r="M14" s="751">
        <v>65</v>
      </c>
      <c r="N14" s="752">
        <v>0</v>
      </c>
      <c r="O14" s="753">
        <v>0</v>
      </c>
      <c r="P14" s="769">
        <v>0</v>
      </c>
      <c r="Q14" s="842">
        <v>1915</v>
      </c>
      <c r="R14" s="753">
        <v>0</v>
      </c>
      <c r="S14" s="843">
        <v>0</v>
      </c>
      <c r="T14" s="754">
        <v>0</v>
      </c>
      <c r="U14" s="753">
        <v>0</v>
      </c>
      <c r="V14" s="749">
        <v>0</v>
      </c>
      <c r="W14" s="754">
        <v>0</v>
      </c>
      <c r="X14" s="753">
        <v>0</v>
      </c>
      <c r="Y14" s="749">
        <v>0</v>
      </c>
      <c r="Z14" s="755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56" customFormat="1" ht="25.5" customHeight="1" x14ac:dyDescent="0.25">
      <c r="A15" s="737">
        <v>2310</v>
      </c>
      <c r="B15" s="833">
        <v>6121</v>
      </c>
      <c r="C15" s="840">
        <v>7204</v>
      </c>
      <c r="D15" s="841" t="s">
        <v>237</v>
      </c>
      <c r="E15" s="848" t="s">
        <v>238</v>
      </c>
      <c r="F15" s="777">
        <v>400</v>
      </c>
      <c r="G15" s="777">
        <v>2003</v>
      </c>
      <c r="H15" s="778">
        <v>2018</v>
      </c>
      <c r="I15" s="747">
        <f t="shared" si="0"/>
        <v>2860</v>
      </c>
      <c r="J15" s="748">
        <v>441</v>
      </c>
      <c r="K15" s="749">
        <v>759</v>
      </c>
      <c r="L15" s="750">
        <f t="shared" si="1"/>
        <v>1660</v>
      </c>
      <c r="M15" s="751">
        <v>1400</v>
      </c>
      <c r="N15" s="752">
        <v>260</v>
      </c>
      <c r="O15" s="753">
        <v>0</v>
      </c>
      <c r="P15" s="769">
        <v>0</v>
      </c>
      <c r="Q15" s="842">
        <v>0</v>
      </c>
      <c r="R15" s="753">
        <v>0</v>
      </c>
      <c r="S15" s="843">
        <v>0</v>
      </c>
      <c r="T15" s="754">
        <v>0</v>
      </c>
      <c r="U15" s="753">
        <v>0</v>
      </c>
      <c r="V15" s="749">
        <v>0</v>
      </c>
      <c r="W15" s="754">
        <v>0</v>
      </c>
      <c r="X15" s="753">
        <v>0</v>
      </c>
      <c r="Y15" s="749">
        <v>0</v>
      </c>
      <c r="Z15" s="755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56" customFormat="1" ht="25.5" customHeight="1" x14ac:dyDescent="0.25">
      <c r="A16" s="737">
        <v>2310</v>
      </c>
      <c r="B16" s="833">
        <v>6121</v>
      </c>
      <c r="C16" s="840">
        <v>7205</v>
      </c>
      <c r="D16" s="841" t="s">
        <v>239</v>
      </c>
      <c r="E16" s="848" t="s">
        <v>28</v>
      </c>
      <c r="F16" s="777">
        <v>400</v>
      </c>
      <c r="G16" s="777">
        <v>2005</v>
      </c>
      <c r="H16" s="778">
        <v>2020</v>
      </c>
      <c r="I16" s="747">
        <f t="shared" si="0"/>
        <v>6640</v>
      </c>
      <c r="J16" s="748">
        <v>214</v>
      </c>
      <c r="K16" s="749">
        <v>100</v>
      </c>
      <c r="L16" s="750">
        <f t="shared" si="1"/>
        <v>300</v>
      </c>
      <c r="M16" s="751">
        <v>200</v>
      </c>
      <c r="N16" s="752">
        <v>100</v>
      </c>
      <c r="O16" s="753">
        <v>0</v>
      </c>
      <c r="P16" s="769">
        <v>0</v>
      </c>
      <c r="Q16" s="842">
        <v>3800</v>
      </c>
      <c r="R16" s="753">
        <v>0</v>
      </c>
      <c r="S16" s="843">
        <v>0</v>
      </c>
      <c r="T16" s="754">
        <v>2226</v>
      </c>
      <c r="U16" s="753">
        <v>0</v>
      </c>
      <c r="V16" s="749">
        <v>0</v>
      </c>
      <c r="W16" s="754">
        <v>0</v>
      </c>
      <c r="X16" s="753">
        <v>0</v>
      </c>
      <c r="Y16" s="749">
        <v>0</v>
      </c>
      <c r="Z16" s="755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56" customFormat="1" ht="25.5" customHeight="1" x14ac:dyDescent="0.25">
      <c r="A17" s="737">
        <v>2310</v>
      </c>
      <c r="B17" s="833">
        <v>6121</v>
      </c>
      <c r="C17" s="840">
        <v>7231</v>
      </c>
      <c r="D17" s="841" t="s">
        <v>240</v>
      </c>
      <c r="E17" s="759" t="s">
        <v>113</v>
      </c>
      <c r="F17" s="760">
        <v>400</v>
      </c>
      <c r="G17" s="760">
        <v>2012</v>
      </c>
      <c r="H17" s="761">
        <v>2021</v>
      </c>
      <c r="I17" s="747">
        <f t="shared" si="0"/>
        <v>12969</v>
      </c>
      <c r="J17" s="748">
        <v>4027</v>
      </c>
      <c r="K17" s="749">
        <v>2</v>
      </c>
      <c r="L17" s="750">
        <f t="shared" si="1"/>
        <v>2940</v>
      </c>
      <c r="M17" s="751">
        <v>940</v>
      </c>
      <c r="N17" s="752">
        <v>2000</v>
      </c>
      <c r="O17" s="753">
        <v>0</v>
      </c>
      <c r="P17" s="769">
        <v>0</v>
      </c>
      <c r="Q17" s="842">
        <v>2000</v>
      </c>
      <c r="R17" s="753">
        <v>0</v>
      </c>
      <c r="S17" s="843">
        <v>0</v>
      </c>
      <c r="T17" s="754">
        <v>2000</v>
      </c>
      <c r="U17" s="753">
        <v>0</v>
      </c>
      <c r="V17" s="749">
        <v>0</v>
      </c>
      <c r="W17" s="754">
        <v>2000</v>
      </c>
      <c r="X17" s="753">
        <v>0</v>
      </c>
      <c r="Y17" s="749">
        <v>0</v>
      </c>
      <c r="Z17" s="755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56" customFormat="1" ht="25.5" customHeight="1" x14ac:dyDescent="0.25">
      <c r="A18" s="737">
        <v>2310</v>
      </c>
      <c r="B18" s="833">
        <v>6121</v>
      </c>
      <c r="C18" s="840">
        <v>7232</v>
      </c>
      <c r="D18" s="841" t="s">
        <v>241</v>
      </c>
      <c r="E18" s="759" t="s">
        <v>113</v>
      </c>
      <c r="F18" s="760">
        <v>400</v>
      </c>
      <c r="G18" s="760">
        <v>2012</v>
      </c>
      <c r="H18" s="761">
        <v>2018</v>
      </c>
      <c r="I18" s="762">
        <f t="shared" si="0"/>
        <v>500</v>
      </c>
      <c r="J18" s="748">
        <v>0</v>
      </c>
      <c r="K18" s="749">
        <v>0</v>
      </c>
      <c r="L18" s="750">
        <f t="shared" si="1"/>
        <v>500</v>
      </c>
      <c r="M18" s="751">
        <v>0</v>
      </c>
      <c r="N18" s="752">
        <v>500</v>
      </c>
      <c r="O18" s="766">
        <v>0</v>
      </c>
      <c r="P18" s="764">
        <v>0</v>
      </c>
      <c r="Q18" s="842">
        <v>0</v>
      </c>
      <c r="R18" s="766">
        <v>0</v>
      </c>
      <c r="S18" s="849">
        <v>0</v>
      </c>
      <c r="T18" s="768">
        <v>0</v>
      </c>
      <c r="U18" s="766">
        <v>0</v>
      </c>
      <c r="V18" s="767">
        <v>0</v>
      </c>
      <c r="W18" s="754">
        <v>0</v>
      </c>
      <c r="X18" s="753">
        <v>0</v>
      </c>
      <c r="Y18" s="749">
        <v>0</v>
      </c>
      <c r="Z18" s="755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56" customFormat="1" ht="25.5" customHeight="1" x14ac:dyDescent="0.25">
      <c r="A19" s="737">
        <v>2310</v>
      </c>
      <c r="B19" s="833">
        <v>6121</v>
      </c>
      <c r="C19" s="840">
        <v>7233</v>
      </c>
      <c r="D19" s="841" t="s">
        <v>242</v>
      </c>
      <c r="E19" s="759" t="s">
        <v>113</v>
      </c>
      <c r="F19" s="760">
        <v>400</v>
      </c>
      <c r="G19" s="760">
        <v>2012</v>
      </c>
      <c r="H19" s="761">
        <v>2021</v>
      </c>
      <c r="I19" s="762">
        <f t="shared" si="0"/>
        <v>1790</v>
      </c>
      <c r="J19" s="748">
        <v>5</v>
      </c>
      <c r="K19" s="749">
        <v>200</v>
      </c>
      <c r="L19" s="750">
        <f t="shared" si="1"/>
        <v>1000</v>
      </c>
      <c r="M19" s="751">
        <v>0</v>
      </c>
      <c r="N19" s="752">
        <v>1000</v>
      </c>
      <c r="O19" s="753">
        <v>0</v>
      </c>
      <c r="P19" s="769">
        <v>0</v>
      </c>
      <c r="Q19" s="842">
        <v>200</v>
      </c>
      <c r="R19" s="753">
        <v>0</v>
      </c>
      <c r="S19" s="843">
        <v>0</v>
      </c>
      <c r="T19" s="754">
        <v>200</v>
      </c>
      <c r="U19" s="753">
        <v>0</v>
      </c>
      <c r="V19" s="749">
        <v>0</v>
      </c>
      <c r="W19" s="754">
        <v>185</v>
      </c>
      <c r="X19" s="753">
        <v>0</v>
      </c>
      <c r="Y19" s="749">
        <v>0</v>
      </c>
      <c r="Z19" s="755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56" customFormat="1" ht="25.5" customHeight="1" x14ac:dyDescent="0.25">
      <c r="A20" s="737">
        <v>2310</v>
      </c>
      <c r="B20" s="833">
        <v>6121</v>
      </c>
      <c r="C20" s="840">
        <v>7234</v>
      </c>
      <c r="D20" s="841" t="s">
        <v>243</v>
      </c>
      <c r="E20" s="758" t="s">
        <v>113</v>
      </c>
      <c r="F20" s="777">
        <v>400</v>
      </c>
      <c r="G20" s="777">
        <v>2012</v>
      </c>
      <c r="H20" s="778">
        <v>2021</v>
      </c>
      <c r="I20" s="762">
        <f t="shared" si="0"/>
        <v>4290</v>
      </c>
      <c r="J20" s="748">
        <v>2390</v>
      </c>
      <c r="K20" s="749">
        <v>70</v>
      </c>
      <c r="L20" s="750">
        <f t="shared" si="1"/>
        <v>1230</v>
      </c>
      <c r="M20" s="751">
        <v>230</v>
      </c>
      <c r="N20" s="752">
        <v>1000</v>
      </c>
      <c r="O20" s="753">
        <v>0</v>
      </c>
      <c r="P20" s="769">
        <v>0</v>
      </c>
      <c r="Q20" s="842">
        <v>200</v>
      </c>
      <c r="R20" s="753">
        <v>0</v>
      </c>
      <c r="S20" s="843">
        <v>0</v>
      </c>
      <c r="T20" s="754">
        <v>200</v>
      </c>
      <c r="U20" s="753">
        <v>0</v>
      </c>
      <c r="V20" s="749">
        <v>0</v>
      </c>
      <c r="W20" s="754">
        <v>200</v>
      </c>
      <c r="X20" s="753">
        <v>0</v>
      </c>
      <c r="Y20" s="749">
        <v>0</v>
      </c>
      <c r="Z20" s="755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304" customFormat="1" ht="30.75" customHeight="1" x14ac:dyDescent="0.25">
      <c r="A21" s="771">
        <v>2321</v>
      </c>
      <c r="B21" s="805">
        <v>6121</v>
      </c>
      <c r="C21" s="840">
        <v>7236</v>
      </c>
      <c r="D21" s="841" t="s">
        <v>244</v>
      </c>
      <c r="E21" s="850" t="s">
        <v>113</v>
      </c>
      <c r="F21" s="760">
        <v>400</v>
      </c>
      <c r="G21" s="760">
        <v>2012</v>
      </c>
      <c r="H21" s="761">
        <v>2021</v>
      </c>
      <c r="I21" s="747">
        <f t="shared" si="0"/>
        <v>4584</v>
      </c>
      <c r="J21" s="748">
        <v>389</v>
      </c>
      <c r="K21" s="749">
        <v>350</v>
      </c>
      <c r="L21" s="750">
        <f t="shared" si="1"/>
        <v>845</v>
      </c>
      <c r="M21" s="751">
        <v>845</v>
      </c>
      <c r="N21" s="752">
        <v>0</v>
      </c>
      <c r="O21" s="774">
        <v>0</v>
      </c>
      <c r="P21" s="851">
        <v>0</v>
      </c>
      <c r="Q21" s="842">
        <v>1000</v>
      </c>
      <c r="R21" s="774">
        <v>0</v>
      </c>
      <c r="S21" s="852">
        <v>0</v>
      </c>
      <c r="T21" s="775">
        <v>1000</v>
      </c>
      <c r="U21" s="774">
        <v>0</v>
      </c>
      <c r="V21" s="757">
        <v>0</v>
      </c>
      <c r="W21" s="775">
        <v>1000</v>
      </c>
      <c r="X21" s="774">
        <v>0</v>
      </c>
      <c r="Y21" s="757">
        <v>0</v>
      </c>
      <c r="Z21" s="776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56" customFormat="1" ht="25.5" customHeight="1" x14ac:dyDescent="0.25">
      <c r="A22" s="737">
        <v>2310</v>
      </c>
      <c r="B22" s="833">
        <v>6121</v>
      </c>
      <c r="C22" s="844">
        <v>7238</v>
      </c>
      <c r="D22" s="853" t="s">
        <v>245</v>
      </c>
      <c r="E22" s="758" t="s">
        <v>28</v>
      </c>
      <c r="F22" s="777">
        <v>400</v>
      </c>
      <c r="G22" s="777">
        <v>2007</v>
      </c>
      <c r="H22" s="778">
        <v>2018</v>
      </c>
      <c r="I22" s="762">
        <f t="shared" si="0"/>
        <v>8800</v>
      </c>
      <c r="J22" s="748">
        <v>381</v>
      </c>
      <c r="K22" s="749">
        <v>2145</v>
      </c>
      <c r="L22" s="750">
        <f t="shared" si="1"/>
        <v>6274</v>
      </c>
      <c r="M22" s="751">
        <v>3000</v>
      </c>
      <c r="N22" s="752">
        <v>3274</v>
      </c>
      <c r="O22" s="753">
        <v>0</v>
      </c>
      <c r="P22" s="769">
        <v>0</v>
      </c>
      <c r="Q22" s="842">
        <v>0</v>
      </c>
      <c r="R22" s="753">
        <v>0</v>
      </c>
      <c r="S22" s="843">
        <v>0</v>
      </c>
      <c r="T22" s="754">
        <v>0</v>
      </c>
      <c r="U22" s="753">
        <v>0</v>
      </c>
      <c r="V22" s="749">
        <v>0</v>
      </c>
      <c r="W22" s="754">
        <v>0</v>
      </c>
      <c r="X22" s="753">
        <v>0</v>
      </c>
      <c r="Y22" s="749">
        <v>0</v>
      </c>
      <c r="Z22" s="755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56" customFormat="1" ht="25.5" customHeight="1" x14ac:dyDescent="0.25">
      <c r="A23" s="737">
        <v>2310</v>
      </c>
      <c r="B23" s="833">
        <v>6121</v>
      </c>
      <c r="C23" s="854">
        <v>7286</v>
      </c>
      <c r="D23" s="855" t="s">
        <v>246</v>
      </c>
      <c r="E23" s="758" t="s">
        <v>113</v>
      </c>
      <c r="F23" s="777">
        <v>400</v>
      </c>
      <c r="G23" s="777">
        <v>2015</v>
      </c>
      <c r="H23" s="778">
        <v>2021</v>
      </c>
      <c r="I23" s="762">
        <f t="shared" si="0"/>
        <v>2110</v>
      </c>
      <c r="J23" s="748">
        <v>0</v>
      </c>
      <c r="K23" s="749">
        <v>110</v>
      </c>
      <c r="L23" s="750">
        <f t="shared" si="1"/>
        <v>500</v>
      </c>
      <c r="M23" s="751">
        <v>0</v>
      </c>
      <c r="N23" s="752">
        <v>500</v>
      </c>
      <c r="O23" s="753">
        <v>0</v>
      </c>
      <c r="P23" s="769">
        <v>0</v>
      </c>
      <c r="Q23" s="842">
        <v>500</v>
      </c>
      <c r="R23" s="753">
        <v>0</v>
      </c>
      <c r="S23" s="843">
        <v>0</v>
      </c>
      <c r="T23" s="754">
        <v>500</v>
      </c>
      <c r="U23" s="753">
        <v>0</v>
      </c>
      <c r="V23" s="749">
        <v>0</v>
      </c>
      <c r="W23" s="754">
        <v>500</v>
      </c>
      <c r="X23" s="753">
        <v>0</v>
      </c>
      <c r="Y23" s="749">
        <v>0</v>
      </c>
      <c r="Z23" s="755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56" customFormat="1" ht="25.5" customHeight="1" x14ac:dyDescent="0.25">
      <c r="A24" s="737">
        <v>2310</v>
      </c>
      <c r="B24" s="833">
        <v>6121</v>
      </c>
      <c r="C24" s="844">
        <v>7292</v>
      </c>
      <c r="D24" s="853" t="s">
        <v>247</v>
      </c>
      <c r="E24" s="758" t="s">
        <v>69</v>
      </c>
      <c r="F24" s="777">
        <v>400</v>
      </c>
      <c r="G24" s="777">
        <v>2008</v>
      </c>
      <c r="H24" s="778">
        <v>2018</v>
      </c>
      <c r="I24" s="762">
        <f t="shared" si="0"/>
        <v>26886</v>
      </c>
      <c r="J24" s="748">
        <v>2533</v>
      </c>
      <c r="K24" s="749">
        <v>15553</v>
      </c>
      <c r="L24" s="750">
        <f t="shared" si="1"/>
        <v>8800</v>
      </c>
      <c r="M24" s="751">
        <v>0</v>
      </c>
      <c r="N24" s="752">
        <v>8800</v>
      </c>
      <c r="O24" s="753">
        <v>0</v>
      </c>
      <c r="P24" s="769">
        <v>0</v>
      </c>
      <c r="Q24" s="842">
        <v>0</v>
      </c>
      <c r="R24" s="753">
        <v>0</v>
      </c>
      <c r="S24" s="843">
        <v>0</v>
      </c>
      <c r="T24" s="754">
        <v>0</v>
      </c>
      <c r="U24" s="753">
        <v>0</v>
      </c>
      <c r="V24" s="749">
        <v>0</v>
      </c>
      <c r="W24" s="754">
        <v>0</v>
      </c>
      <c r="X24" s="753">
        <v>0</v>
      </c>
      <c r="Y24" s="749">
        <v>0</v>
      </c>
      <c r="Z24" s="755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56" customFormat="1" ht="25.5" customHeight="1" x14ac:dyDescent="0.25">
      <c r="A25" s="737">
        <v>2310</v>
      </c>
      <c r="B25" s="833">
        <v>6121</v>
      </c>
      <c r="C25" s="854">
        <v>7302</v>
      </c>
      <c r="D25" s="847" t="s">
        <v>326</v>
      </c>
      <c r="E25" s="758" t="s">
        <v>28</v>
      </c>
      <c r="F25" s="777">
        <v>400</v>
      </c>
      <c r="G25" s="777">
        <v>2008</v>
      </c>
      <c r="H25" s="778">
        <v>2019</v>
      </c>
      <c r="I25" s="762">
        <f t="shared" si="0"/>
        <v>5500</v>
      </c>
      <c r="J25" s="748">
        <v>0</v>
      </c>
      <c r="K25" s="749">
        <v>0</v>
      </c>
      <c r="L25" s="750">
        <f t="shared" si="1"/>
        <v>4000</v>
      </c>
      <c r="M25" s="751">
        <v>0</v>
      </c>
      <c r="N25" s="752">
        <v>4000</v>
      </c>
      <c r="O25" s="753">
        <v>0</v>
      </c>
      <c r="P25" s="769">
        <v>0</v>
      </c>
      <c r="Q25" s="842">
        <v>1500</v>
      </c>
      <c r="R25" s="753">
        <v>0</v>
      </c>
      <c r="S25" s="843">
        <v>0</v>
      </c>
      <c r="T25" s="754">
        <v>0</v>
      </c>
      <c r="U25" s="753">
        <v>0</v>
      </c>
      <c r="V25" s="749">
        <v>0</v>
      </c>
      <c r="W25" s="754">
        <v>0</v>
      </c>
      <c r="X25" s="753">
        <v>0</v>
      </c>
      <c r="Y25" s="749">
        <v>0</v>
      </c>
      <c r="Z25" s="755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56" customFormat="1" ht="31.5" customHeight="1" x14ac:dyDescent="0.25">
      <c r="A26" s="737">
        <v>2310</v>
      </c>
      <c r="B26" s="833">
        <v>6121</v>
      </c>
      <c r="C26" s="844">
        <v>7314</v>
      </c>
      <c r="D26" s="856" t="s">
        <v>327</v>
      </c>
      <c r="E26" s="758" t="s">
        <v>28</v>
      </c>
      <c r="F26" s="777">
        <v>400</v>
      </c>
      <c r="G26" s="777">
        <v>2008</v>
      </c>
      <c r="H26" s="778">
        <v>2018</v>
      </c>
      <c r="I26" s="762">
        <f t="shared" si="0"/>
        <v>3500</v>
      </c>
      <c r="J26" s="748">
        <v>0</v>
      </c>
      <c r="K26" s="749">
        <v>2450</v>
      </c>
      <c r="L26" s="750">
        <f t="shared" si="1"/>
        <v>1050</v>
      </c>
      <c r="M26" s="751">
        <v>1050</v>
      </c>
      <c r="N26" s="752">
        <v>0</v>
      </c>
      <c r="O26" s="753">
        <v>0</v>
      </c>
      <c r="P26" s="769">
        <v>0</v>
      </c>
      <c r="Q26" s="842">
        <v>0</v>
      </c>
      <c r="R26" s="753">
        <v>0</v>
      </c>
      <c r="S26" s="843">
        <v>0</v>
      </c>
      <c r="T26" s="754">
        <v>0</v>
      </c>
      <c r="U26" s="753">
        <v>0</v>
      </c>
      <c r="V26" s="749">
        <v>0</v>
      </c>
      <c r="W26" s="754">
        <v>0</v>
      </c>
      <c r="X26" s="753">
        <v>0</v>
      </c>
      <c r="Y26" s="749">
        <v>0</v>
      </c>
      <c r="Z26" s="755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56" customFormat="1" ht="33.75" customHeight="1" x14ac:dyDescent="0.25">
      <c r="A27" s="737">
        <v>2310</v>
      </c>
      <c r="B27" s="833">
        <v>6121</v>
      </c>
      <c r="C27" s="840">
        <v>7319</v>
      </c>
      <c r="D27" s="841" t="s">
        <v>248</v>
      </c>
      <c r="E27" s="759" t="s">
        <v>59</v>
      </c>
      <c r="F27" s="760">
        <v>400</v>
      </c>
      <c r="G27" s="760">
        <v>2014</v>
      </c>
      <c r="H27" s="761">
        <v>2020</v>
      </c>
      <c r="I27" s="762">
        <f t="shared" si="0"/>
        <v>5000</v>
      </c>
      <c r="J27" s="748">
        <v>0</v>
      </c>
      <c r="K27" s="749">
        <v>500</v>
      </c>
      <c r="L27" s="750">
        <f t="shared" si="1"/>
        <v>4500</v>
      </c>
      <c r="M27" s="751">
        <v>2500</v>
      </c>
      <c r="N27" s="752">
        <v>2000</v>
      </c>
      <c r="O27" s="753">
        <v>0</v>
      </c>
      <c r="P27" s="769">
        <v>0</v>
      </c>
      <c r="Q27" s="842">
        <v>0</v>
      </c>
      <c r="R27" s="753">
        <v>0</v>
      </c>
      <c r="S27" s="843">
        <v>0</v>
      </c>
      <c r="T27" s="754">
        <v>0</v>
      </c>
      <c r="U27" s="753">
        <v>0</v>
      </c>
      <c r="V27" s="749">
        <v>0</v>
      </c>
      <c r="W27" s="754">
        <v>0</v>
      </c>
      <c r="X27" s="753">
        <v>0</v>
      </c>
      <c r="Y27" s="749">
        <v>0</v>
      </c>
      <c r="Z27" s="755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56" customFormat="1" ht="28.5" customHeight="1" x14ac:dyDescent="0.25">
      <c r="A28" s="737">
        <v>2310</v>
      </c>
      <c r="B28" s="833">
        <v>6121</v>
      </c>
      <c r="C28" s="844">
        <v>7325</v>
      </c>
      <c r="D28" s="857" t="s">
        <v>249</v>
      </c>
      <c r="E28" s="759" t="s">
        <v>28</v>
      </c>
      <c r="F28" s="760">
        <v>400</v>
      </c>
      <c r="G28" s="760">
        <v>2015</v>
      </c>
      <c r="H28" s="761">
        <v>2018</v>
      </c>
      <c r="I28" s="762">
        <f t="shared" si="0"/>
        <v>34538</v>
      </c>
      <c r="J28" s="748">
        <v>29098</v>
      </c>
      <c r="K28" s="749">
        <v>1660</v>
      </c>
      <c r="L28" s="750">
        <f t="shared" si="1"/>
        <v>3780</v>
      </c>
      <c r="M28" s="751">
        <v>1780</v>
      </c>
      <c r="N28" s="752">
        <v>2000</v>
      </c>
      <c r="O28" s="753">
        <v>0</v>
      </c>
      <c r="P28" s="769">
        <v>0</v>
      </c>
      <c r="Q28" s="842">
        <v>0</v>
      </c>
      <c r="R28" s="753">
        <v>0</v>
      </c>
      <c r="S28" s="843">
        <v>0</v>
      </c>
      <c r="T28" s="754">
        <v>0</v>
      </c>
      <c r="U28" s="753">
        <v>0</v>
      </c>
      <c r="V28" s="749">
        <v>0</v>
      </c>
      <c r="W28" s="754">
        <v>0</v>
      </c>
      <c r="X28" s="753">
        <v>0</v>
      </c>
      <c r="Y28" s="749">
        <v>0</v>
      </c>
      <c r="Z28" s="755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56" customFormat="1" ht="25.5" customHeight="1" x14ac:dyDescent="0.25">
      <c r="A29" s="737">
        <v>2310</v>
      </c>
      <c r="B29" s="833">
        <v>6121</v>
      </c>
      <c r="C29" s="844">
        <v>7332</v>
      </c>
      <c r="D29" s="858" t="s">
        <v>78</v>
      </c>
      <c r="E29" s="859" t="s">
        <v>69</v>
      </c>
      <c r="F29" s="777">
        <v>400</v>
      </c>
      <c r="G29" s="777">
        <v>2015</v>
      </c>
      <c r="H29" s="860">
        <v>2019</v>
      </c>
      <c r="I29" s="762">
        <f t="shared" si="0"/>
        <v>21518</v>
      </c>
      <c r="J29" s="748">
        <v>1518</v>
      </c>
      <c r="K29" s="749">
        <v>0</v>
      </c>
      <c r="L29" s="750">
        <f t="shared" si="1"/>
        <v>10000</v>
      </c>
      <c r="M29" s="751">
        <v>2000</v>
      </c>
      <c r="N29" s="752">
        <v>8000</v>
      </c>
      <c r="O29" s="753">
        <v>0</v>
      </c>
      <c r="P29" s="769">
        <v>0</v>
      </c>
      <c r="Q29" s="842">
        <v>10000</v>
      </c>
      <c r="R29" s="753">
        <v>0</v>
      </c>
      <c r="S29" s="843">
        <v>0</v>
      </c>
      <c r="T29" s="754">
        <v>0</v>
      </c>
      <c r="U29" s="753">
        <v>0</v>
      </c>
      <c r="V29" s="749">
        <v>0</v>
      </c>
      <c r="W29" s="754">
        <v>0</v>
      </c>
      <c r="X29" s="753">
        <v>0</v>
      </c>
      <c r="Y29" s="749">
        <v>0</v>
      </c>
      <c r="Z29" s="755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56" customFormat="1" ht="25.5" customHeight="1" x14ac:dyDescent="0.25">
      <c r="A30" s="737">
        <v>2310</v>
      </c>
      <c r="B30" s="833">
        <v>6121</v>
      </c>
      <c r="C30" s="854">
        <v>7341</v>
      </c>
      <c r="D30" s="861" t="s">
        <v>250</v>
      </c>
      <c r="E30" s="850" t="s">
        <v>116</v>
      </c>
      <c r="F30" s="760">
        <v>400</v>
      </c>
      <c r="G30" s="760">
        <v>2017</v>
      </c>
      <c r="H30" s="862">
        <v>2018</v>
      </c>
      <c r="I30" s="762">
        <f t="shared" si="0"/>
        <v>10000</v>
      </c>
      <c r="J30" s="748">
        <v>0</v>
      </c>
      <c r="K30" s="749">
        <v>0</v>
      </c>
      <c r="L30" s="750">
        <f t="shared" si="1"/>
        <v>10000</v>
      </c>
      <c r="M30" s="751">
        <v>0</v>
      </c>
      <c r="N30" s="752">
        <v>10000</v>
      </c>
      <c r="O30" s="753">
        <v>0</v>
      </c>
      <c r="P30" s="769">
        <v>0</v>
      </c>
      <c r="Q30" s="842">
        <v>0</v>
      </c>
      <c r="R30" s="753">
        <v>0</v>
      </c>
      <c r="S30" s="843">
        <v>0</v>
      </c>
      <c r="T30" s="754">
        <v>0</v>
      </c>
      <c r="U30" s="753">
        <v>0</v>
      </c>
      <c r="V30" s="749">
        <v>0</v>
      </c>
      <c r="W30" s="754">
        <v>0</v>
      </c>
      <c r="X30" s="753">
        <v>0</v>
      </c>
      <c r="Y30" s="749">
        <v>0</v>
      </c>
      <c r="Z30" s="755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56" customFormat="1" ht="25.5" customHeight="1" x14ac:dyDescent="0.25">
      <c r="A31" s="737">
        <v>2310</v>
      </c>
      <c r="B31" s="833">
        <v>6121</v>
      </c>
      <c r="C31" s="854">
        <v>7343</v>
      </c>
      <c r="D31" s="861" t="s">
        <v>328</v>
      </c>
      <c r="E31" s="759" t="s">
        <v>76</v>
      </c>
      <c r="F31" s="760">
        <v>400</v>
      </c>
      <c r="G31" s="760">
        <v>2017</v>
      </c>
      <c r="H31" s="761">
        <v>2018</v>
      </c>
      <c r="I31" s="747">
        <f t="shared" si="0"/>
        <v>11935</v>
      </c>
      <c r="J31" s="748">
        <v>435</v>
      </c>
      <c r="K31" s="749">
        <v>500</v>
      </c>
      <c r="L31" s="750">
        <f t="shared" si="1"/>
        <v>11000</v>
      </c>
      <c r="M31" s="751">
        <v>4500</v>
      </c>
      <c r="N31" s="752">
        <v>6500</v>
      </c>
      <c r="O31" s="753">
        <v>0</v>
      </c>
      <c r="P31" s="769">
        <v>0</v>
      </c>
      <c r="Q31" s="842">
        <v>0</v>
      </c>
      <c r="R31" s="753">
        <v>0</v>
      </c>
      <c r="S31" s="843">
        <v>0</v>
      </c>
      <c r="T31" s="754">
        <v>0</v>
      </c>
      <c r="U31" s="753">
        <v>0</v>
      </c>
      <c r="V31" s="749">
        <v>0</v>
      </c>
      <c r="W31" s="754">
        <v>0</v>
      </c>
      <c r="X31" s="753">
        <v>0</v>
      </c>
      <c r="Y31" s="749">
        <v>0</v>
      </c>
      <c r="Z31" s="755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56" customFormat="1" ht="25.5" customHeight="1" x14ac:dyDescent="0.25">
      <c r="A32" s="771">
        <v>2310</v>
      </c>
      <c r="B32" s="805">
        <v>6121</v>
      </c>
      <c r="C32" s="854">
        <v>7346</v>
      </c>
      <c r="D32" s="863" t="s">
        <v>251</v>
      </c>
      <c r="E32" s="759" t="s">
        <v>75</v>
      </c>
      <c r="F32" s="808">
        <v>400</v>
      </c>
      <c r="G32" s="808">
        <v>2013</v>
      </c>
      <c r="H32" s="809">
        <v>2018</v>
      </c>
      <c r="I32" s="747">
        <f t="shared" si="0"/>
        <v>1000</v>
      </c>
      <c r="J32" s="748">
        <v>0</v>
      </c>
      <c r="K32" s="749">
        <v>0</v>
      </c>
      <c r="L32" s="750">
        <f t="shared" si="1"/>
        <v>1000</v>
      </c>
      <c r="M32" s="751">
        <v>1000</v>
      </c>
      <c r="N32" s="752">
        <v>0</v>
      </c>
      <c r="O32" s="753">
        <v>0</v>
      </c>
      <c r="P32" s="769">
        <v>0</v>
      </c>
      <c r="Q32" s="842">
        <v>0</v>
      </c>
      <c r="R32" s="753">
        <v>0</v>
      </c>
      <c r="S32" s="843">
        <v>0</v>
      </c>
      <c r="T32" s="754">
        <v>0</v>
      </c>
      <c r="U32" s="753">
        <v>0</v>
      </c>
      <c r="V32" s="749">
        <v>0</v>
      </c>
      <c r="W32" s="754">
        <v>0</v>
      </c>
      <c r="X32" s="753">
        <v>0</v>
      </c>
      <c r="Y32" s="749">
        <v>0</v>
      </c>
      <c r="Z32" s="755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52" customFormat="1" ht="44.25" customHeight="1" x14ac:dyDescent="0.25">
      <c r="A33" s="780">
        <v>2310</v>
      </c>
      <c r="B33" s="864">
        <v>6121</v>
      </c>
      <c r="C33" s="854">
        <v>7352</v>
      </c>
      <c r="D33" s="865" t="s">
        <v>329</v>
      </c>
      <c r="E33" s="850" t="s">
        <v>28</v>
      </c>
      <c r="F33" s="760">
        <v>400</v>
      </c>
      <c r="G33" s="760">
        <v>2008</v>
      </c>
      <c r="H33" s="862">
        <v>2019</v>
      </c>
      <c r="I33" s="762">
        <f>J33+K33+L33+SUM(Q33:Z33)</f>
        <v>12000</v>
      </c>
      <c r="J33" s="748">
        <v>0</v>
      </c>
      <c r="K33" s="749">
        <v>0</v>
      </c>
      <c r="L33" s="750">
        <f>M33+N33+O33+P33</f>
        <v>8000</v>
      </c>
      <c r="M33" s="751">
        <v>0</v>
      </c>
      <c r="N33" s="752">
        <v>8000</v>
      </c>
      <c r="O33" s="753">
        <v>0</v>
      </c>
      <c r="P33" s="769">
        <v>0</v>
      </c>
      <c r="Q33" s="842">
        <v>4000</v>
      </c>
      <c r="R33" s="753">
        <v>0</v>
      </c>
      <c r="S33" s="843">
        <v>0</v>
      </c>
      <c r="T33" s="754">
        <v>0</v>
      </c>
      <c r="U33" s="753">
        <v>0</v>
      </c>
      <c r="V33" s="749">
        <v>0</v>
      </c>
      <c r="W33" s="754">
        <v>0</v>
      </c>
      <c r="X33" s="753">
        <v>0</v>
      </c>
      <c r="Y33" s="749">
        <v>0</v>
      </c>
      <c r="Z33" s="755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56" customFormat="1" ht="25.5" customHeight="1" thickBot="1" x14ac:dyDescent="0.3">
      <c r="A34" s="737">
        <v>2310</v>
      </c>
      <c r="B34" s="833">
        <v>6121</v>
      </c>
      <c r="C34" s="866">
        <v>7353</v>
      </c>
      <c r="D34" s="867" t="s">
        <v>330</v>
      </c>
      <c r="E34" s="868" t="s">
        <v>69</v>
      </c>
      <c r="F34" s="760">
        <v>400</v>
      </c>
      <c r="G34" s="869">
        <v>2010</v>
      </c>
      <c r="H34" s="870">
        <v>2019</v>
      </c>
      <c r="I34" s="747">
        <f t="shared" si="0"/>
        <v>5759</v>
      </c>
      <c r="J34" s="748">
        <v>1259</v>
      </c>
      <c r="K34" s="749">
        <v>0</v>
      </c>
      <c r="L34" s="750">
        <f t="shared" si="1"/>
        <v>3000</v>
      </c>
      <c r="M34" s="751">
        <v>0</v>
      </c>
      <c r="N34" s="752">
        <v>3000</v>
      </c>
      <c r="O34" s="753">
        <v>0</v>
      </c>
      <c r="P34" s="769">
        <v>0</v>
      </c>
      <c r="Q34" s="842">
        <v>1500</v>
      </c>
      <c r="R34" s="753">
        <v>0</v>
      </c>
      <c r="S34" s="843">
        <v>0</v>
      </c>
      <c r="T34" s="754">
        <v>0</v>
      </c>
      <c r="U34" s="753">
        <v>0</v>
      </c>
      <c r="V34" s="749">
        <v>0</v>
      </c>
      <c r="W34" s="754">
        <v>0</v>
      </c>
      <c r="X34" s="753">
        <v>0</v>
      </c>
      <c r="Y34" s="749">
        <v>0</v>
      </c>
      <c r="Z34" s="755">
        <v>0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794" customFormat="1" ht="23.1" customHeight="1" thickBot="1" x14ac:dyDescent="0.3">
      <c r="A35" s="608"/>
      <c r="B35" s="608"/>
      <c r="C35" s="782"/>
      <c r="D35" s="1399" t="s">
        <v>252</v>
      </c>
      <c r="E35" s="1400"/>
      <c r="F35" s="1400"/>
      <c r="G35" s="1400"/>
      <c r="H35" s="1400"/>
      <c r="I35" s="783">
        <f t="shared" ref="I35:Z35" si="2">SUM(I11:I34)</f>
        <v>220564</v>
      </c>
      <c r="J35" s="784">
        <f t="shared" si="2"/>
        <v>49995</v>
      </c>
      <c r="K35" s="785">
        <f t="shared" si="2"/>
        <v>24899</v>
      </c>
      <c r="L35" s="786">
        <f t="shared" si="2"/>
        <v>87811</v>
      </c>
      <c r="M35" s="787">
        <f t="shared" si="2"/>
        <v>22140</v>
      </c>
      <c r="N35" s="788">
        <f t="shared" si="2"/>
        <v>65671</v>
      </c>
      <c r="O35" s="789">
        <f t="shared" si="2"/>
        <v>0</v>
      </c>
      <c r="P35" s="785">
        <f t="shared" si="2"/>
        <v>0</v>
      </c>
      <c r="Q35" s="871">
        <f t="shared" si="2"/>
        <v>34378</v>
      </c>
      <c r="R35" s="872">
        <f t="shared" si="2"/>
        <v>0</v>
      </c>
      <c r="S35" s="873">
        <f t="shared" si="2"/>
        <v>0</v>
      </c>
      <c r="T35" s="792">
        <f t="shared" si="2"/>
        <v>14596</v>
      </c>
      <c r="U35" s="789">
        <f t="shared" si="2"/>
        <v>0</v>
      </c>
      <c r="V35" s="785">
        <f t="shared" si="2"/>
        <v>0</v>
      </c>
      <c r="W35" s="790">
        <f t="shared" si="2"/>
        <v>8885</v>
      </c>
      <c r="X35" s="789">
        <f t="shared" si="2"/>
        <v>0</v>
      </c>
      <c r="Y35" s="791">
        <f t="shared" si="2"/>
        <v>0</v>
      </c>
      <c r="Z35" s="793">
        <f t="shared" si="2"/>
        <v>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794" customFormat="1" ht="7.5" customHeight="1" x14ac:dyDescent="0.25">
      <c r="A36" s="795"/>
      <c r="B36" s="795"/>
      <c r="C36" s="795"/>
      <c r="D36" s="796"/>
      <c r="E36" s="796"/>
      <c r="F36" s="796"/>
      <c r="G36" s="796"/>
      <c r="H36" s="796"/>
      <c r="I36" s="797"/>
      <c r="J36" s="798"/>
      <c r="K36" s="798"/>
      <c r="L36" s="798"/>
      <c r="M36" s="798"/>
      <c r="N36" s="798"/>
      <c r="O36" s="798"/>
      <c r="P36" s="798"/>
      <c r="Q36" s="798"/>
      <c r="R36" s="798"/>
      <c r="S36" s="798"/>
      <c r="T36" s="798"/>
      <c r="U36" s="798"/>
      <c r="V36" s="798"/>
      <c r="W36" s="798"/>
      <c r="X36" s="798"/>
      <c r="Y36" s="798"/>
      <c r="Z36" s="798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800" customFormat="1" ht="21.75" customHeight="1" x14ac:dyDescent="0.25">
      <c r="A37" s="5"/>
      <c r="B37" s="5"/>
      <c r="C37" s="5"/>
      <c r="D37" s="799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800" customFormat="1" ht="21.75" customHeight="1" x14ac:dyDescent="0.2">
      <c r="A38" s="5"/>
      <c r="B38" s="5"/>
      <c r="C38" s="5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800" customFormat="1" ht="21.75" customHeight="1" x14ac:dyDescent="0.2">
      <c r="A39" s="5"/>
      <c r="B39" s="5"/>
      <c r="C39" s="5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800" customFormat="1" ht="21.75" customHeight="1" x14ac:dyDescent="0.2">
      <c r="A40" s="5"/>
      <c r="B40" s="5"/>
      <c r="C40" s="5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800" customFormat="1" ht="21.75" customHeight="1" x14ac:dyDescent="0.2">
      <c r="E41"/>
      <c r="F41"/>
      <c r="G41"/>
      <c r="H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800" customFormat="1" ht="21.75" customHeight="1" x14ac:dyDescent="0.2">
      <c r="E42"/>
      <c r="F42"/>
      <c r="G42"/>
      <c r="H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800" customFormat="1" ht="21.75" customHeight="1" x14ac:dyDescent="0.2">
      <c r="E43"/>
      <c r="F43"/>
      <c r="G43"/>
      <c r="H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800" customFormat="1" ht="21.75" customHeight="1" x14ac:dyDescent="0.2">
      <c r="E44"/>
      <c r="F44"/>
      <c r="G44"/>
      <c r="H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ht="21.75" customHeight="1" x14ac:dyDescent="0.2">
      <c r="A45" s="800"/>
      <c r="B45" s="800"/>
      <c r="C45" s="800"/>
      <c r="D45" s="800"/>
    </row>
    <row r="46" spans="1:42" ht="21.75" customHeight="1" x14ac:dyDescent="0.2">
      <c r="A46" s="800"/>
      <c r="B46" s="800"/>
      <c r="C46" s="800"/>
    </row>
    <row r="47" spans="1:42" ht="21.75" customHeight="1" x14ac:dyDescent="0.2">
      <c r="A47" s="800"/>
      <c r="B47" s="800"/>
      <c r="C47" s="800"/>
    </row>
    <row r="48" spans="1:42" ht="21.75" customHeight="1" x14ac:dyDescent="0.2">
      <c r="A48" s="800"/>
      <c r="B48" s="800"/>
      <c r="C48" s="800"/>
    </row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</sheetData>
  <sheetProtection selectLockedCells="1" selectUnlockedCells="1"/>
  <mergeCells count="25">
    <mergeCell ref="D1:Z1"/>
    <mergeCell ref="C7:C9"/>
    <mergeCell ref="D7:D9"/>
    <mergeCell ref="E7:E9"/>
    <mergeCell ref="F7:F9"/>
    <mergeCell ref="G7:H7"/>
    <mergeCell ref="I7:I9"/>
    <mergeCell ref="M7:P7"/>
    <mergeCell ref="Q7:Y7"/>
    <mergeCell ref="Z7:Z9"/>
    <mergeCell ref="T8:V8"/>
    <mergeCell ref="W8:Y8"/>
    <mergeCell ref="P8:P9"/>
    <mergeCell ref="Q8:S8"/>
    <mergeCell ref="A8:A9"/>
    <mergeCell ref="B8:B9"/>
    <mergeCell ref="G8:G9"/>
    <mergeCell ref="H8:H9"/>
    <mergeCell ref="J8:J9"/>
    <mergeCell ref="D35:H35"/>
    <mergeCell ref="L8:L9"/>
    <mergeCell ref="M8:M9"/>
    <mergeCell ref="N8:N9"/>
    <mergeCell ref="O8:O9"/>
    <mergeCell ref="K8:K9"/>
  </mergeCells>
  <pageMargins left="0.7" right="0.7" top="0.75" bottom="0.75" header="0.3" footer="0.3"/>
  <pageSetup paperSize="9" scale="4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3"/>
  <sheetViews>
    <sheetView topLeftCell="C55" zoomScale="75" zoomScaleNormal="75" zoomScaleSheetLayoutView="70" workbookViewId="0">
      <selection activeCell="K86" sqref="K86"/>
    </sheetView>
  </sheetViews>
  <sheetFormatPr defaultColWidth="8.85546875" defaultRowHeight="12.75" x14ac:dyDescent="0.2"/>
  <cols>
    <col min="1" max="2" width="6.7109375" hidden="1" customWidth="1"/>
    <col min="3" max="3" width="6.7109375" customWidth="1"/>
    <col min="4" max="4" width="48.85546875" customWidth="1"/>
    <col min="5" max="6" width="4.28515625" customWidth="1"/>
    <col min="7" max="7" width="5" customWidth="1"/>
    <col min="8" max="8" width="5.5703125" customWidth="1"/>
    <col min="9" max="9" width="13.5703125" customWidth="1"/>
    <col min="10" max="26" width="10.7109375" customWidth="1"/>
    <col min="257" max="259" width="6.7109375" customWidth="1"/>
    <col min="260" max="260" width="48.85546875" customWidth="1"/>
    <col min="261" max="262" width="4.28515625" customWidth="1"/>
    <col min="263" max="263" width="5" customWidth="1"/>
    <col min="264" max="264" width="5.5703125" customWidth="1"/>
    <col min="265" max="265" width="13.5703125" customWidth="1"/>
    <col min="266" max="282" width="10.7109375" customWidth="1"/>
    <col min="513" max="515" width="6.7109375" customWidth="1"/>
    <col min="516" max="516" width="48.85546875" customWidth="1"/>
    <col min="517" max="518" width="4.28515625" customWidth="1"/>
    <col min="519" max="519" width="5" customWidth="1"/>
    <col min="520" max="520" width="5.5703125" customWidth="1"/>
    <col min="521" max="521" width="13.5703125" customWidth="1"/>
    <col min="522" max="538" width="10.7109375" customWidth="1"/>
    <col min="769" max="771" width="6.7109375" customWidth="1"/>
    <col min="772" max="772" width="48.85546875" customWidth="1"/>
    <col min="773" max="774" width="4.28515625" customWidth="1"/>
    <col min="775" max="775" width="5" customWidth="1"/>
    <col min="776" max="776" width="5.5703125" customWidth="1"/>
    <col min="777" max="777" width="13.5703125" customWidth="1"/>
    <col min="778" max="794" width="10.7109375" customWidth="1"/>
    <col min="1025" max="1027" width="6.7109375" customWidth="1"/>
    <col min="1028" max="1028" width="48.85546875" customWidth="1"/>
    <col min="1029" max="1030" width="4.28515625" customWidth="1"/>
    <col min="1031" max="1031" width="5" customWidth="1"/>
    <col min="1032" max="1032" width="5.5703125" customWidth="1"/>
    <col min="1033" max="1033" width="13.5703125" customWidth="1"/>
    <col min="1034" max="1050" width="10.7109375" customWidth="1"/>
    <col min="1281" max="1283" width="6.7109375" customWidth="1"/>
    <col min="1284" max="1284" width="48.85546875" customWidth="1"/>
    <col min="1285" max="1286" width="4.28515625" customWidth="1"/>
    <col min="1287" max="1287" width="5" customWidth="1"/>
    <col min="1288" max="1288" width="5.5703125" customWidth="1"/>
    <col min="1289" max="1289" width="13.5703125" customWidth="1"/>
    <col min="1290" max="1306" width="10.7109375" customWidth="1"/>
    <col min="1537" max="1539" width="6.7109375" customWidth="1"/>
    <col min="1540" max="1540" width="48.85546875" customWidth="1"/>
    <col min="1541" max="1542" width="4.28515625" customWidth="1"/>
    <col min="1543" max="1543" width="5" customWidth="1"/>
    <col min="1544" max="1544" width="5.5703125" customWidth="1"/>
    <col min="1545" max="1545" width="13.5703125" customWidth="1"/>
    <col min="1546" max="1562" width="10.7109375" customWidth="1"/>
    <col min="1793" max="1795" width="6.7109375" customWidth="1"/>
    <col min="1796" max="1796" width="48.85546875" customWidth="1"/>
    <col min="1797" max="1798" width="4.28515625" customWidth="1"/>
    <col min="1799" max="1799" width="5" customWidth="1"/>
    <col min="1800" max="1800" width="5.5703125" customWidth="1"/>
    <col min="1801" max="1801" width="13.5703125" customWidth="1"/>
    <col min="1802" max="1818" width="10.7109375" customWidth="1"/>
    <col min="2049" max="2051" width="6.7109375" customWidth="1"/>
    <col min="2052" max="2052" width="48.85546875" customWidth="1"/>
    <col min="2053" max="2054" width="4.28515625" customWidth="1"/>
    <col min="2055" max="2055" width="5" customWidth="1"/>
    <col min="2056" max="2056" width="5.5703125" customWidth="1"/>
    <col min="2057" max="2057" width="13.5703125" customWidth="1"/>
    <col min="2058" max="2074" width="10.7109375" customWidth="1"/>
    <col min="2305" max="2307" width="6.7109375" customWidth="1"/>
    <col min="2308" max="2308" width="48.85546875" customWidth="1"/>
    <col min="2309" max="2310" width="4.28515625" customWidth="1"/>
    <col min="2311" max="2311" width="5" customWidth="1"/>
    <col min="2312" max="2312" width="5.5703125" customWidth="1"/>
    <col min="2313" max="2313" width="13.5703125" customWidth="1"/>
    <col min="2314" max="2330" width="10.7109375" customWidth="1"/>
    <col min="2561" max="2563" width="6.7109375" customWidth="1"/>
    <col min="2564" max="2564" width="48.85546875" customWidth="1"/>
    <col min="2565" max="2566" width="4.28515625" customWidth="1"/>
    <col min="2567" max="2567" width="5" customWidth="1"/>
    <col min="2568" max="2568" width="5.5703125" customWidth="1"/>
    <col min="2569" max="2569" width="13.5703125" customWidth="1"/>
    <col min="2570" max="2586" width="10.7109375" customWidth="1"/>
    <col min="2817" max="2819" width="6.7109375" customWidth="1"/>
    <col min="2820" max="2820" width="48.85546875" customWidth="1"/>
    <col min="2821" max="2822" width="4.28515625" customWidth="1"/>
    <col min="2823" max="2823" width="5" customWidth="1"/>
    <col min="2824" max="2824" width="5.5703125" customWidth="1"/>
    <col min="2825" max="2825" width="13.5703125" customWidth="1"/>
    <col min="2826" max="2842" width="10.7109375" customWidth="1"/>
    <col min="3073" max="3075" width="6.7109375" customWidth="1"/>
    <col min="3076" max="3076" width="48.85546875" customWidth="1"/>
    <col min="3077" max="3078" width="4.28515625" customWidth="1"/>
    <col min="3079" max="3079" width="5" customWidth="1"/>
    <col min="3080" max="3080" width="5.5703125" customWidth="1"/>
    <col min="3081" max="3081" width="13.5703125" customWidth="1"/>
    <col min="3082" max="3098" width="10.7109375" customWidth="1"/>
    <col min="3329" max="3331" width="6.7109375" customWidth="1"/>
    <col min="3332" max="3332" width="48.85546875" customWidth="1"/>
    <col min="3333" max="3334" width="4.28515625" customWidth="1"/>
    <col min="3335" max="3335" width="5" customWidth="1"/>
    <col min="3336" max="3336" width="5.5703125" customWidth="1"/>
    <col min="3337" max="3337" width="13.5703125" customWidth="1"/>
    <col min="3338" max="3354" width="10.7109375" customWidth="1"/>
    <col min="3585" max="3587" width="6.7109375" customWidth="1"/>
    <col min="3588" max="3588" width="48.85546875" customWidth="1"/>
    <col min="3589" max="3590" width="4.28515625" customWidth="1"/>
    <col min="3591" max="3591" width="5" customWidth="1"/>
    <col min="3592" max="3592" width="5.5703125" customWidth="1"/>
    <col min="3593" max="3593" width="13.5703125" customWidth="1"/>
    <col min="3594" max="3610" width="10.7109375" customWidth="1"/>
    <col min="3841" max="3843" width="6.7109375" customWidth="1"/>
    <col min="3844" max="3844" width="48.85546875" customWidth="1"/>
    <col min="3845" max="3846" width="4.28515625" customWidth="1"/>
    <col min="3847" max="3847" width="5" customWidth="1"/>
    <col min="3848" max="3848" width="5.5703125" customWidth="1"/>
    <col min="3849" max="3849" width="13.5703125" customWidth="1"/>
    <col min="3850" max="3866" width="10.7109375" customWidth="1"/>
    <col min="4097" max="4099" width="6.7109375" customWidth="1"/>
    <col min="4100" max="4100" width="48.85546875" customWidth="1"/>
    <col min="4101" max="4102" width="4.28515625" customWidth="1"/>
    <col min="4103" max="4103" width="5" customWidth="1"/>
    <col min="4104" max="4104" width="5.5703125" customWidth="1"/>
    <col min="4105" max="4105" width="13.5703125" customWidth="1"/>
    <col min="4106" max="4122" width="10.7109375" customWidth="1"/>
    <col min="4353" max="4355" width="6.7109375" customWidth="1"/>
    <col min="4356" max="4356" width="48.85546875" customWidth="1"/>
    <col min="4357" max="4358" width="4.28515625" customWidth="1"/>
    <col min="4359" max="4359" width="5" customWidth="1"/>
    <col min="4360" max="4360" width="5.5703125" customWidth="1"/>
    <col min="4361" max="4361" width="13.5703125" customWidth="1"/>
    <col min="4362" max="4378" width="10.7109375" customWidth="1"/>
    <col min="4609" max="4611" width="6.7109375" customWidth="1"/>
    <col min="4612" max="4612" width="48.85546875" customWidth="1"/>
    <col min="4613" max="4614" width="4.28515625" customWidth="1"/>
    <col min="4615" max="4615" width="5" customWidth="1"/>
    <col min="4616" max="4616" width="5.5703125" customWidth="1"/>
    <col min="4617" max="4617" width="13.5703125" customWidth="1"/>
    <col min="4618" max="4634" width="10.7109375" customWidth="1"/>
    <col min="4865" max="4867" width="6.7109375" customWidth="1"/>
    <col min="4868" max="4868" width="48.85546875" customWidth="1"/>
    <col min="4869" max="4870" width="4.28515625" customWidth="1"/>
    <col min="4871" max="4871" width="5" customWidth="1"/>
    <col min="4872" max="4872" width="5.5703125" customWidth="1"/>
    <col min="4873" max="4873" width="13.5703125" customWidth="1"/>
    <col min="4874" max="4890" width="10.7109375" customWidth="1"/>
    <col min="5121" max="5123" width="6.7109375" customWidth="1"/>
    <col min="5124" max="5124" width="48.85546875" customWidth="1"/>
    <col min="5125" max="5126" width="4.28515625" customWidth="1"/>
    <col min="5127" max="5127" width="5" customWidth="1"/>
    <col min="5128" max="5128" width="5.5703125" customWidth="1"/>
    <col min="5129" max="5129" width="13.5703125" customWidth="1"/>
    <col min="5130" max="5146" width="10.7109375" customWidth="1"/>
    <col min="5377" max="5379" width="6.7109375" customWidth="1"/>
    <col min="5380" max="5380" width="48.85546875" customWidth="1"/>
    <col min="5381" max="5382" width="4.28515625" customWidth="1"/>
    <col min="5383" max="5383" width="5" customWidth="1"/>
    <col min="5384" max="5384" width="5.5703125" customWidth="1"/>
    <col min="5385" max="5385" width="13.5703125" customWidth="1"/>
    <col min="5386" max="5402" width="10.7109375" customWidth="1"/>
    <col min="5633" max="5635" width="6.7109375" customWidth="1"/>
    <col min="5636" max="5636" width="48.85546875" customWidth="1"/>
    <col min="5637" max="5638" width="4.28515625" customWidth="1"/>
    <col min="5639" max="5639" width="5" customWidth="1"/>
    <col min="5640" max="5640" width="5.5703125" customWidth="1"/>
    <col min="5641" max="5641" width="13.5703125" customWidth="1"/>
    <col min="5642" max="5658" width="10.7109375" customWidth="1"/>
    <col min="5889" max="5891" width="6.7109375" customWidth="1"/>
    <col min="5892" max="5892" width="48.85546875" customWidth="1"/>
    <col min="5893" max="5894" width="4.28515625" customWidth="1"/>
    <col min="5895" max="5895" width="5" customWidth="1"/>
    <col min="5896" max="5896" width="5.5703125" customWidth="1"/>
    <col min="5897" max="5897" width="13.5703125" customWidth="1"/>
    <col min="5898" max="5914" width="10.7109375" customWidth="1"/>
    <col min="6145" max="6147" width="6.7109375" customWidth="1"/>
    <col min="6148" max="6148" width="48.85546875" customWidth="1"/>
    <col min="6149" max="6150" width="4.28515625" customWidth="1"/>
    <col min="6151" max="6151" width="5" customWidth="1"/>
    <col min="6152" max="6152" width="5.5703125" customWidth="1"/>
    <col min="6153" max="6153" width="13.5703125" customWidth="1"/>
    <col min="6154" max="6170" width="10.7109375" customWidth="1"/>
    <col min="6401" max="6403" width="6.7109375" customWidth="1"/>
    <col min="6404" max="6404" width="48.85546875" customWidth="1"/>
    <col min="6405" max="6406" width="4.28515625" customWidth="1"/>
    <col min="6407" max="6407" width="5" customWidth="1"/>
    <col min="6408" max="6408" width="5.5703125" customWidth="1"/>
    <col min="6409" max="6409" width="13.5703125" customWidth="1"/>
    <col min="6410" max="6426" width="10.7109375" customWidth="1"/>
    <col min="6657" max="6659" width="6.7109375" customWidth="1"/>
    <col min="6660" max="6660" width="48.85546875" customWidth="1"/>
    <col min="6661" max="6662" width="4.28515625" customWidth="1"/>
    <col min="6663" max="6663" width="5" customWidth="1"/>
    <col min="6664" max="6664" width="5.5703125" customWidth="1"/>
    <col min="6665" max="6665" width="13.5703125" customWidth="1"/>
    <col min="6666" max="6682" width="10.7109375" customWidth="1"/>
    <col min="6913" max="6915" width="6.7109375" customWidth="1"/>
    <col min="6916" max="6916" width="48.85546875" customWidth="1"/>
    <col min="6917" max="6918" width="4.28515625" customWidth="1"/>
    <col min="6919" max="6919" width="5" customWidth="1"/>
    <col min="6920" max="6920" width="5.5703125" customWidth="1"/>
    <col min="6921" max="6921" width="13.5703125" customWidth="1"/>
    <col min="6922" max="6938" width="10.7109375" customWidth="1"/>
    <col min="7169" max="7171" width="6.7109375" customWidth="1"/>
    <col min="7172" max="7172" width="48.85546875" customWidth="1"/>
    <col min="7173" max="7174" width="4.28515625" customWidth="1"/>
    <col min="7175" max="7175" width="5" customWidth="1"/>
    <col min="7176" max="7176" width="5.5703125" customWidth="1"/>
    <col min="7177" max="7177" width="13.5703125" customWidth="1"/>
    <col min="7178" max="7194" width="10.7109375" customWidth="1"/>
    <col min="7425" max="7427" width="6.7109375" customWidth="1"/>
    <col min="7428" max="7428" width="48.85546875" customWidth="1"/>
    <col min="7429" max="7430" width="4.28515625" customWidth="1"/>
    <col min="7431" max="7431" width="5" customWidth="1"/>
    <col min="7432" max="7432" width="5.5703125" customWidth="1"/>
    <col min="7433" max="7433" width="13.5703125" customWidth="1"/>
    <col min="7434" max="7450" width="10.7109375" customWidth="1"/>
    <col min="7681" max="7683" width="6.7109375" customWidth="1"/>
    <col min="7684" max="7684" width="48.85546875" customWidth="1"/>
    <col min="7685" max="7686" width="4.28515625" customWidth="1"/>
    <col min="7687" max="7687" width="5" customWidth="1"/>
    <col min="7688" max="7688" width="5.5703125" customWidth="1"/>
    <col min="7689" max="7689" width="13.5703125" customWidth="1"/>
    <col min="7690" max="7706" width="10.7109375" customWidth="1"/>
    <col min="7937" max="7939" width="6.7109375" customWidth="1"/>
    <col min="7940" max="7940" width="48.85546875" customWidth="1"/>
    <col min="7941" max="7942" width="4.28515625" customWidth="1"/>
    <col min="7943" max="7943" width="5" customWidth="1"/>
    <col min="7944" max="7944" width="5.5703125" customWidth="1"/>
    <col min="7945" max="7945" width="13.5703125" customWidth="1"/>
    <col min="7946" max="7962" width="10.7109375" customWidth="1"/>
    <col min="8193" max="8195" width="6.7109375" customWidth="1"/>
    <col min="8196" max="8196" width="48.85546875" customWidth="1"/>
    <col min="8197" max="8198" width="4.28515625" customWidth="1"/>
    <col min="8199" max="8199" width="5" customWidth="1"/>
    <col min="8200" max="8200" width="5.5703125" customWidth="1"/>
    <col min="8201" max="8201" width="13.5703125" customWidth="1"/>
    <col min="8202" max="8218" width="10.7109375" customWidth="1"/>
    <col min="8449" max="8451" width="6.7109375" customWidth="1"/>
    <col min="8452" max="8452" width="48.85546875" customWidth="1"/>
    <col min="8453" max="8454" width="4.28515625" customWidth="1"/>
    <col min="8455" max="8455" width="5" customWidth="1"/>
    <col min="8456" max="8456" width="5.5703125" customWidth="1"/>
    <col min="8457" max="8457" width="13.5703125" customWidth="1"/>
    <col min="8458" max="8474" width="10.7109375" customWidth="1"/>
    <col min="8705" max="8707" width="6.7109375" customWidth="1"/>
    <col min="8708" max="8708" width="48.85546875" customWidth="1"/>
    <col min="8709" max="8710" width="4.28515625" customWidth="1"/>
    <col min="8711" max="8711" width="5" customWidth="1"/>
    <col min="8712" max="8712" width="5.5703125" customWidth="1"/>
    <col min="8713" max="8713" width="13.5703125" customWidth="1"/>
    <col min="8714" max="8730" width="10.7109375" customWidth="1"/>
    <col min="8961" max="8963" width="6.7109375" customWidth="1"/>
    <col min="8964" max="8964" width="48.85546875" customWidth="1"/>
    <col min="8965" max="8966" width="4.28515625" customWidth="1"/>
    <col min="8967" max="8967" width="5" customWidth="1"/>
    <col min="8968" max="8968" width="5.5703125" customWidth="1"/>
    <col min="8969" max="8969" width="13.5703125" customWidth="1"/>
    <col min="8970" max="8986" width="10.7109375" customWidth="1"/>
    <col min="9217" max="9219" width="6.7109375" customWidth="1"/>
    <col min="9220" max="9220" width="48.85546875" customWidth="1"/>
    <col min="9221" max="9222" width="4.28515625" customWidth="1"/>
    <col min="9223" max="9223" width="5" customWidth="1"/>
    <col min="9224" max="9224" width="5.5703125" customWidth="1"/>
    <col min="9225" max="9225" width="13.5703125" customWidth="1"/>
    <col min="9226" max="9242" width="10.7109375" customWidth="1"/>
    <col min="9473" max="9475" width="6.7109375" customWidth="1"/>
    <col min="9476" max="9476" width="48.85546875" customWidth="1"/>
    <col min="9477" max="9478" width="4.28515625" customWidth="1"/>
    <col min="9479" max="9479" width="5" customWidth="1"/>
    <col min="9480" max="9480" width="5.5703125" customWidth="1"/>
    <col min="9481" max="9481" width="13.5703125" customWidth="1"/>
    <col min="9482" max="9498" width="10.7109375" customWidth="1"/>
    <col min="9729" max="9731" width="6.7109375" customWidth="1"/>
    <col min="9732" max="9732" width="48.85546875" customWidth="1"/>
    <col min="9733" max="9734" width="4.28515625" customWidth="1"/>
    <col min="9735" max="9735" width="5" customWidth="1"/>
    <col min="9736" max="9736" width="5.5703125" customWidth="1"/>
    <col min="9737" max="9737" width="13.5703125" customWidth="1"/>
    <col min="9738" max="9754" width="10.7109375" customWidth="1"/>
    <col min="9985" max="9987" width="6.7109375" customWidth="1"/>
    <col min="9988" max="9988" width="48.85546875" customWidth="1"/>
    <col min="9989" max="9990" width="4.28515625" customWidth="1"/>
    <col min="9991" max="9991" width="5" customWidth="1"/>
    <col min="9992" max="9992" width="5.5703125" customWidth="1"/>
    <col min="9993" max="9993" width="13.5703125" customWidth="1"/>
    <col min="9994" max="10010" width="10.7109375" customWidth="1"/>
    <col min="10241" max="10243" width="6.7109375" customWidth="1"/>
    <col min="10244" max="10244" width="48.85546875" customWidth="1"/>
    <col min="10245" max="10246" width="4.28515625" customWidth="1"/>
    <col min="10247" max="10247" width="5" customWidth="1"/>
    <col min="10248" max="10248" width="5.5703125" customWidth="1"/>
    <col min="10249" max="10249" width="13.5703125" customWidth="1"/>
    <col min="10250" max="10266" width="10.7109375" customWidth="1"/>
    <col min="10497" max="10499" width="6.7109375" customWidth="1"/>
    <col min="10500" max="10500" width="48.85546875" customWidth="1"/>
    <col min="10501" max="10502" width="4.28515625" customWidth="1"/>
    <col min="10503" max="10503" width="5" customWidth="1"/>
    <col min="10504" max="10504" width="5.5703125" customWidth="1"/>
    <col min="10505" max="10505" width="13.5703125" customWidth="1"/>
    <col min="10506" max="10522" width="10.7109375" customWidth="1"/>
    <col min="10753" max="10755" width="6.7109375" customWidth="1"/>
    <col min="10756" max="10756" width="48.85546875" customWidth="1"/>
    <col min="10757" max="10758" width="4.28515625" customWidth="1"/>
    <col min="10759" max="10759" width="5" customWidth="1"/>
    <col min="10760" max="10760" width="5.5703125" customWidth="1"/>
    <col min="10761" max="10761" width="13.5703125" customWidth="1"/>
    <col min="10762" max="10778" width="10.7109375" customWidth="1"/>
    <col min="11009" max="11011" width="6.7109375" customWidth="1"/>
    <col min="11012" max="11012" width="48.85546875" customWidth="1"/>
    <col min="11013" max="11014" width="4.28515625" customWidth="1"/>
    <col min="11015" max="11015" width="5" customWidth="1"/>
    <col min="11016" max="11016" width="5.5703125" customWidth="1"/>
    <col min="11017" max="11017" width="13.5703125" customWidth="1"/>
    <col min="11018" max="11034" width="10.7109375" customWidth="1"/>
    <col min="11265" max="11267" width="6.7109375" customWidth="1"/>
    <col min="11268" max="11268" width="48.85546875" customWidth="1"/>
    <col min="11269" max="11270" width="4.28515625" customWidth="1"/>
    <col min="11271" max="11271" width="5" customWidth="1"/>
    <col min="11272" max="11272" width="5.5703125" customWidth="1"/>
    <col min="11273" max="11273" width="13.5703125" customWidth="1"/>
    <col min="11274" max="11290" width="10.7109375" customWidth="1"/>
    <col min="11521" max="11523" width="6.7109375" customWidth="1"/>
    <col min="11524" max="11524" width="48.85546875" customWidth="1"/>
    <col min="11525" max="11526" width="4.28515625" customWidth="1"/>
    <col min="11527" max="11527" width="5" customWidth="1"/>
    <col min="11528" max="11528" width="5.5703125" customWidth="1"/>
    <col min="11529" max="11529" width="13.5703125" customWidth="1"/>
    <col min="11530" max="11546" width="10.7109375" customWidth="1"/>
    <col min="11777" max="11779" width="6.7109375" customWidth="1"/>
    <col min="11780" max="11780" width="48.85546875" customWidth="1"/>
    <col min="11781" max="11782" width="4.28515625" customWidth="1"/>
    <col min="11783" max="11783" width="5" customWidth="1"/>
    <col min="11784" max="11784" width="5.5703125" customWidth="1"/>
    <col min="11785" max="11785" width="13.5703125" customWidth="1"/>
    <col min="11786" max="11802" width="10.7109375" customWidth="1"/>
    <col min="12033" max="12035" width="6.7109375" customWidth="1"/>
    <col min="12036" max="12036" width="48.85546875" customWidth="1"/>
    <col min="12037" max="12038" width="4.28515625" customWidth="1"/>
    <col min="12039" max="12039" width="5" customWidth="1"/>
    <col min="12040" max="12040" width="5.5703125" customWidth="1"/>
    <col min="12041" max="12041" width="13.5703125" customWidth="1"/>
    <col min="12042" max="12058" width="10.7109375" customWidth="1"/>
    <col min="12289" max="12291" width="6.7109375" customWidth="1"/>
    <col min="12292" max="12292" width="48.85546875" customWidth="1"/>
    <col min="12293" max="12294" width="4.28515625" customWidth="1"/>
    <col min="12295" max="12295" width="5" customWidth="1"/>
    <col min="12296" max="12296" width="5.5703125" customWidth="1"/>
    <col min="12297" max="12297" width="13.5703125" customWidth="1"/>
    <col min="12298" max="12314" width="10.7109375" customWidth="1"/>
    <col min="12545" max="12547" width="6.7109375" customWidth="1"/>
    <col min="12548" max="12548" width="48.85546875" customWidth="1"/>
    <col min="12549" max="12550" width="4.28515625" customWidth="1"/>
    <col min="12551" max="12551" width="5" customWidth="1"/>
    <col min="12552" max="12552" width="5.5703125" customWidth="1"/>
    <col min="12553" max="12553" width="13.5703125" customWidth="1"/>
    <col min="12554" max="12570" width="10.7109375" customWidth="1"/>
    <col min="12801" max="12803" width="6.7109375" customWidth="1"/>
    <col min="12804" max="12804" width="48.85546875" customWidth="1"/>
    <col min="12805" max="12806" width="4.28515625" customWidth="1"/>
    <col min="12807" max="12807" width="5" customWidth="1"/>
    <col min="12808" max="12808" width="5.5703125" customWidth="1"/>
    <col min="12809" max="12809" width="13.5703125" customWidth="1"/>
    <col min="12810" max="12826" width="10.7109375" customWidth="1"/>
    <col min="13057" max="13059" width="6.7109375" customWidth="1"/>
    <col min="13060" max="13060" width="48.85546875" customWidth="1"/>
    <col min="13061" max="13062" width="4.28515625" customWidth="1"/>
    <col min="13063" max="13063" width="5" customWidth="1"/>
    <col min="13064" max="13064" width="5.5703125" customWidth="1"/>
    <col min="13065" max="13065" width="13.5703125" customWidth="1"/>
    <col min="13066" max="13082" width="10.7109375" customWidth="1"/>
    <col min="13313" max="13315" width="6.7109375" customWidth="1"/>
    <col min="13316" max="13316" width="48.85546875" customWidth="1"/>
    <col min="13317" max="13318" width="4.28515625" customWidth="1"/>
    <col min="13319" max="13319" width="5" customWidth="1"/>
    <col min="13320" max="13320" width="5.5703125" customWidth="1"/>
    <col min="13321" max="13321" width="13.5703125" customWidth="1"/>
    <col min="13322" max="13338" width="10.7109375" customWidth="1"/>
    <col min="13569" max="13571" width="6.7109375" customWidth="1"/>
    <col min="13572" max="13572" width="48.85546875" customWidth="1"/>
    <col min="13573" max="13574" width="4.28515625" customWidth="1"/>
    <col min="13575" max="13575" width="5" customWidth="1"/>
    <col min="13576" max="13576" width="5.5703125" customWidth="1"/>
    <col min="13577" max="13577" width="13.5703125" customWidth="1"/>
    <col min="13578" max="13594" width="10.7109375" customWidth="1"/>
    <col min="13825" max="13827" width="6.7109375" customWidth="1"/>
    <col min="13828" max="13828" width="48.85546875" customWidth="1"/>
    <col min="13829" max="13830" width="4.28515625" customWidth="1"/>
    <col min="13831" max="13831" width="5" customWidth="1"/>
    <col min="13832" max="13832" width="5.5703125" customWidth="1"/>
    <col min="13833" max="13833" width="13.5703125" customWidth="1"/>
    <col min="13834" max="13850" width="10.7109375" customWidth="1"/>
    <col min="14081" max="14083" width="6.7109375" customWidth="1"/>
    <col min="14084" max="14084" width="48.85546875" customWidth="1"/>
    <col min="14085" max="14086" width="4.28515625" customWidth="1"/>
    <col min="14087" max="14087" width="5" customWidth="1"/>
    <col min="14088" max="14088" width="5.5703125" customWidth="1"/>
    <col min="14089" max="14089" width="13.5703125" customWidth="1"/>
    <col min="14090" max="14106" width="10.7109375" customWidth="1"/>
    <col min="14337" max="14339" width="6.7109375" customWidth="1"/>
    <col min="14340" max="14340" width="48.85546875" customWidth="1"/>
    <col min="14341" max="14342" width="4.28515625" customWidth="1"/>
    <col min="14343" max="14343" width="5" customWidth="1"/>
    <col min="14344" max="14344" width="5.5703125" customWidth="1"/>
    <col min="14345" max="14345" width="13.5703125" customWidth="1"/>
    <col min="14346" max="14362" width="10.7109375" customWidth="1"/>
    <col min="14593" max="14595" width="6.7109375" customWidth="1"/>
    <col min="14596" max="14596" width="48.85546875" customWidth="1"/>
    <col min="14597" max="14598" width="4.28515625" customWidth="1"/>
    <col min="14599" max="14599" width="5" customWidth="1"/>
    <col min="14600" max="14600" width="5.5703125" customWidth="1"/>
    <col min="14601" max="14601" width="13.5703125" customWidth="1"/>
    <col min="14602" max="14618" width="10.7109375" customWidth="1"/>
    <col min="14849" max="14851" width="6.7109375" customWidth="1"/>
    <col min="14852" max="14852" width="48.85546875" customWidth="1"/>
    <col min="14853" max="14854" width="4.28515625" customWidth="1"/>
    <col min="14855" max="14855" width="5" customWidth="1"/>
    <col min="14856" max="14856" width="5.5703125" customWidth="1"/>
    <col min="14857" max="14857" width="13.5703125" customWidth="1"/>
    <col min="14858" max="14874" width="10.7109375" customWidth="1"/>
    <col min="15105" max="15107" width="6.7109375" customWidth="1"/>
    <col min="15108" max="15108" width="48.85546875" customWidth="1"/>
    <col min="15109" max="15110" width="4.28515625" customWidth="1"/>
    <col min="15111" max="15111" width="5" customWidth="1"/>
    <col min="15112" max="15112" width="5.5703125" customWidth="1"/>
    <col min="15113" max="15113" width="13.5703125" customWidth="1"/>
    <col min="15114" max="15130" width="10.7109375" customWidth="1"/>
    <col min="15361" max="15363" width="6.7109375" customWidth="1"/>
    <col min="15364" max="15364" width="48.85546875" customWidth="1"/>
    <col min="15365" max="15366" width="4.28515625" customWidth="1"/>
    <col min="15367" max="15367" width="5" customWidth="1"/>
    <col min="15368" max="15368" width="5.5703125" customWidth="1"/>
    <col min="15369" max="15369" width="13.5703125" customWidth="1"/>
    <col min="15370" max="15386" width="10.7109375" customWidth="1"/>
    <col min="15617" max="15619" width="6.7109375" customWidth="1"/>
    <col min="15620" max="15620" width="48.85546875" customWidth="1"/>
    <col min="15621" max="15622" width="4.28515625" customWidth="1"/>
    <col min="15623" max="15623" width="5" customWidth="1"/>
    <col min="15624" max="15624" width="5.5703125" customWidth="1"/>
    <col min="15625" max="15625" width="13.5703125" customWidth="1"/>
    <col min="15626" max="15642" width="10.7109375" customWidth="1"/>
    <col min="15873" max="15875" width="6.7109375" customWidth="1"/>
    <col min="15876" max="15876" width="48.85546875" customWidth="1"/>
    <col min="15877" max="15878" width="4.28515625" customWidth="1"/>
    <col min="15879" max="15879" width="5" customWidth="1"/>
    <col min="15880" max="15880" width="5.5703125" customWidth="1"/>
    <col min="15881" max="15881" width="13.5703125" customWidth="1"/>
    <col min="15882" max="15898" width="10.7109375" customWidth="1"/>
    <col min="16129" max="16131" width="6.7109375" customWidth="1"/>
    <col min="16132" max="16132" width="48.85546875" customWidth="1"/>
    <col min="16133" max="16134" width="4.28515625" customWidth="1"/>
    <col min="16135" max="16135" width="5" customWidth="1"/>
    <col min="16136" max="16136" width="5.5703125" customWidth="1"/>
    <col min="16137" max="16137" width="13.5703125" customWidth="1"/>
    <col min="16138" max="16154" width="10.7109375" customWidth="1"/>
  </cols>
  <sheetData>
    <row r="1" spans="1:42" ht="41.25" customHeight="1" x14ac:dyDescent="0.4">
      <c r="A1" s="1"/>
      <c r="B1" s="2"/>
      <c r="C1" s="801"/>
      <c r="D1" s="1425" t="s">
        <v>253</v>
      </c>
      <c r="E1" s="1425"/>
      <c r="F1" s="1425"/>
      <c r="G1" s="1425"/>
      <c r="H1" s="1425"/>
      <c r="I1" s="1425"/>
      <c r="J1" s="1425"/>
      <c r="K1" s="1425"/>
      <c r="L1" s="1425"/>
      <c r="M1" s="1425"/>
      <c r="N1" s="1425"/>
      <c r="O1" s="1425"/>
      <c r="P1" s="1425"/>
      <c r="Q1" s="1425"/>
      <c r="R1" s="1425"/>
      <c r="S1" s="1425"/>
      <c r="T1" s="1425"/>
      <c r="U1" s="1425"/>
      <c r="V1" s="1425"/>
      <c r="W1" s="1425"/>
      <c r="X1" s="1425"/>
      <c r="Y1" s="1425"/>
      <c r="Z1" s="1425"/>
    </row>
    <row r="2" spans="1:42" ht="24.75" customHeight="1" x14ac:dyDescent="0.4">
      <c r="A2" s="1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22.5" customHeight="1" x14ac:dyDescent="0.4">
      <c r="A3" s="1"/>
      <c r="B3" s="2"/>
      <c r="C3" s="2"/>
      <c r="D3" s="702" t="s">
        <v>0</v>
      </c>
      <c r="E3" s="703"/>
      <c r="F3" s="704"/>
      <c r="G3" s="705"/>
      <c r="H3" s="705"/>
      <c r="I3" s="706" t="s">
        <v>1</v>
      </c>
      <c r="J3" s="73"/>
      <c r="K3" s="73"/>
      <c r="L3" s="73"/>
      <c r="M3" s="364"/>
      <c r="N3" s="3"/>
      <c r="O3" s="802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22.5" customHeight="1" x14ac:dyDescent="0.4">
      <c r="A4" s="1"/>
      <c r="B4" s="2"/>
      <c r="C4" s="2"/>
      <c r="D4" s="702"/>
      <c r="E4" s="703"/>
      <c r="F4" s="707"/>
      <c r="G4" s="705"/>
      <c r="H4" s="705"/>
      <c r="I4" s="706" t="s">
        <v>211</v>
      </c>
      <c r="J4" s="73"/>
      <c r="K4" s="73"/>
      <c r="L4" s="73"/>
      <c r="M4" s="36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42" ht="22.5" customHeight="1" x14ac:dyDescent="0.4">
      <c r="A5" s="1"/>
      <c r="B5" s="2"/>
      <c r="C5" s="2"/>
      <c r="D5" s="702"/>
      <c r="E5" s="703"/>
      <c r="F5" s="24"/>
      <c r="G5" s="22"/>
      <c r="I5" s="709" t="s">
        <v>3</v>
      </c>
      <c r="J5" s="73"/>
      <c r="K5" s="73"/>
      <c r="L5" s="73"/>
      <c r="M5" s="36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708"/>
    </row>
    <row r="6" spans="1:42" ht="24.75" customHeight="1" x14ac:dyDescent="0.25">
      <c r="A6" s="22"/>
      <c r="D6" s="23"/>
      <c r="E6" s="22"/>
      <c r="F6" s="22"/>
      <c r="G6" s="22"/>
      <c r="H6" s="22"/>
      <c r="I6" s="26"/>
      <c r="J6" s="26"/>
      <c r="K6" s="26"/>
      <c r="L6" s="26"/>
      <c r="M6" s="26"/>
      <c r="N6" s="26"/>
      <c r="O6" s="26"/>
      <c r="P6" s="710"/>
      <c r="Z6" s="711" t="s">
        <v>4</v>
      </c>
    </row>
    <row r="7" spans="1:42" ht="15" customHeight="1" thickBot="1" x14ac:dyDescent="0.3">
      <c r="A7" s="712"/>
      <c r="B7" s="713"/>
      <c r="C7" s="713"/>
      <c r="I7" s="714" t="s">
        <v>212</v>
      </c>
      <c r="J7" s="714" t="s">
        <v>213</v>
      </c>
      <c r="K7" s="714" t="s">
        <v>214</v>
      </c>
      <c r="L7" s="714" t="s">
        <v>215</v>
      </c>
      <c r="M7" s="714" t="s">
        <v>216</v>
      </c>
      <c r="N7" s="714" t="s">
        <v>217</v>
      </c>
      <c r="O7" s="715" t="s">
        <v>218</v>
      </c>
      <c r="P7" s="715" t="s">
        <v>219</v>
      </c>
      <c r="Q7" s="715" t="s">
        <v>220</v>
      </c>
      <c r="R7" s="715" t="s">
        <v>221</v>
      </c>
      <c r="S7" s="715" t="s">
        <v>222</v>
      </c>
      <c r="T7" s="715" t="s">
        <v>223</v>
      </c>
      <c r="U7" s="715" t="s">
        <v>224</v>
      </c>
      <c r="V7" s="715" t="s">
        <v>225</v>
      </c>
      <c r="W7" s="715" t="s">
        <v>226</v>
      </c>
      <c r="X7" s="714" t="s">
        <v>227</v>
      </c>
      <c r="Y7" s="714" t="s">
        <v>228</v>
      </c>
      <c r="Z7" s="714" t="s">
        <v>229</v>
      </c>
    </row>
    <row r="8" spans="1:42" ht="15.75" customHeight="1" thickBot="1" x14ac:dyDescent="0.3">
      <c r="A8" s="716"/>
      <c r="B8" s="716"/>
      <c r="C8" s="1404" t="s">
        <v>15</v>
      </c>
      <c r="D8" s="1426" t="s">
        <v>5</v>
      </c>
      <c r="E8" s="1427" t="s">
        <v>6</v>
      </c>
      <c r="F8" s="1428" t="s">
        <v>7</v>
      </c>
      <c r="G8" s="1407" t="s">
        <v>8</v>
      </c>
      <c r="H8" s="1407"/>
      <c r="I8" s="1429" t="s">
        <v>9</v>
      </c>
      <c r="J8" s="717" t="s">
        <v>10</v>
      </c>
      <c r="K8" s="717" t="s">
        <v>11</v>
      </c>
      <c r="L8" s="718" t="s">
        <v>12</v>
      </c>
      <c r="M8" s="1430" t="s">
        <v>311</v>
      </c>
      <c r="N8" s="1430"/>
      <c r="O8" s="1430"/>
      <c r="P8" s="1430"/>
      <c r="Q8" s="1431" t="s">
        <v>320</v>
      </c>
      <c r="R8" s="1431"/>
      <c r="S8" s="1431"/>
      <c r="T8" s="1431"/>
      <c r="U8" s="1431"/>
      <c r="V8" s="1431"/>
      <c r="W8" s="1431"/>
      <c r="X8" s="1431"/>
      <c r="Y8" s="1431"/>
      <c r="Z8" s="1432" t="s">
        <v>321</v>
      </c>
    </row>
    <row r="9" spans="1:42" ht="15.75" customHeight="1" thickBot="1" x14ac:dyDescent="0.25">
      <c r="A9" s="1420" t="s">
        <v>13</v>
      </c>
      <c r="B9" s="1421" t="s">
        <v>14</v>
      </c>
      <c r="C9" s="1404"/>
      <c r="D9" s="1426"/>
      <c r="E9" s="1427"/>
      <c r="F9" s="1428"/>
      <c r="G9" s="1422" t="s">
        <v>16</v>
      </c>
      <c r="H9" s="1423" t="s">
        <v>17</v>
      </c>
      <c r="I9" s="1429"/>
      <c r="J9" s="1424" t="s">
        <v>322</v>
      </c>
      <c r="K9" s="1419" t="s">
        <v>323</v>
      </c>
      <c r="L9" s="1415" t="s">
        <v>324</v>
      </c>
      <c r="M9" s="1416" t="s">
        <v>325</v>
      </c>
      <c r="N9" s="1417" t="s">
        <v>18</v>
      </c>
      <c r="O9" s="1418" t="s">
        <v>19</v>
      </c>
      <c r="P9" s="1433" t="s">
        <v>230</v>
      </c>
      <c r="Q9" s="1411" t="s">
        <v>21</v>
      </c>
      <c r="R9" s="1411"/>
      <c r="S9" s="1411"/>
      <c r="T9" s="1411" t="s">
        <v>22</v>
      </c>
      <c r="U9" s="1411"/>
      <c r="V9" s="1411"/>
      <c r="W9" s="1411" t="s">
        <v>314</v>
      </c>
      <c r="X9" s="1411"/>
      <c r="Y9" s="1411"/>
      <c r="Z9" s="1432"/>
    </row>
    <row r="10" spans="1:42" ht="39" customHeight="1" thickBot="1" x14ac:dyDescent="0.25">
      <c r="A10" s="1420"/>
      <c r="B10" s="1421"/>
      <c r="C10" s="1404"/>
      <c r="D10" s="1426"/>
      <c r="E10" s="1427"/>
      <c r="F10" s="1428"/>
      <c r="G10" s="1422"/>
      <c r="H10" s="1423"/>
      <c r="I10" s="1429"/>
      <c r="J10" s="1424"/>
      <c r="K10" s="1419"/>
      <c r="L10" s="1415"/>
      <c r="M10" s="1416"/>
      <c r="N10" s="1417"/>
      <c r="O10" s="1418"/>
      <c r="P10" s="1433"/>
      <c r="Q10" s="233" t="s">
        <v>24</v>
      </c>
      <c r="R10" s="719" t="s">
        <v>25</v>
      </c>
      <c r="S10" s="720" t="s">
        <v>26</v>
      </c>
      <c r="T10" s="233" t="s">
        <v>24</v>
      </c>
      <c r="U10" s="719" t="s">
        <v>25</v>
      </c>
      <c r="V10" s="720" t="s">
        <v>26</v>
      </c>
      <c r="W10" s="233" t="s">
        <v>24</v>
      </c>
      <c r="X10" s="719" t="s">
        <v>25</v>
      </c>
      <c r="Y10" s="720" t="s">
        <v>26</v>
      </c>
      <c r="Z10" s="1432"/>
    </row>
    <row r="11" spans="1:42" ht="30.75" customHeight="1" thickBot="1" x14ac:dyDescent="0.25">
      <c r="A11" s="721"/>
      <c r="B11" s="722"/>
      <c r="C11" s="723"/>
      <c r="D11" s="803" t="s">
        <v>254</v>
      </c>
      <c r="E11" s="725"/>
      <c r="F11" s="725"/>
      <c r="G11" s="726"/>
      <c r="H11" s="725"/>
      <c r="I11" s="727"/>
      <c r="J11" s="728"/>
      <c r="K11" s="728"/>
      <c r="L11" s="804"/>
      <c r="M11" s="729"/>
      <c r="N11" s="730"/>
      <c r="O11" s="731"/>
      <c r="P11" s="732"/>
      <c r="Q11" s="733"/>
      <c r="R11" s="734"/>
      <c r="S11" s="735"/>
      <c r="T11" s="733"/>
      <c r="U11" s="734"/>
      <c r="V11" s="735"/>
      <c r="W11" s="733"/>
      <c r="X11" s="734"/>
      <c r="Y11" s="735"/>
      <c r="Z11" s="736"/>
    </row>
    <row r="12" spans="1:42" s="304" customFormat="1" ht="25.5" customHeight="1" x14ac:dyDescent="0.25">
      <c r="A12" s="771">
        <v>2321</v>
      </c>
      <c r="B12" s="805">
        <v>6121</v>
      </c>
      <c r="C12" s="874">
        <v>7032</v>
      </c>
      <c r="D12" s="875" t="s">
        <v>255</v>
      </c>
      <c r="E12" s="758" t="s">
        <v>86</v>
      </c>
      <c r="F12" s="777">
        <v>400</v>
      </c>
      <c r="G12" s="777">
        <v>2005</v>
      </c>
      <c r="H12" s="778">
        <v>2018</v>
      </c>
      <c r="I12" s="747">
        <f t="shared" ref="I12:I75" si="0">J12+K12+L12+SUM(Q12:Z12)</f>
        <v>97179</v>
      </c>
      <c r="J12" s="756">
        <v>85179</v>
      </c>
      <c r="K12" s="757">
        <v>9900</v>
      </c>
      <c r="L12" s="806">
        <f t="shared" ref="L12:L75" si="1">M12+N12+O12+P12</f>
        <v>2100</v>
      </c>
      <c r="M12" s="772">
        <v>1100</v>
      </c>
      <c r="N12" s="773">
        <v>1000</v>
      </c>
      <c r="O12" s="774">
        <v>0</v>
      </c>
      <c r="P12" s="757">
        <v>0</v>
      </c>
      <c r="Q12" s="775">
        <v>0</v>
      </c>
      <c r="R12" s="774">
        <v>0</v>
      </c>
      <c r="S12" s="757">
        <v>0</v>
      </c>
      <c r="T12" s="775">
        <v>0</v>
      </c>
      <c r="U12" s="774">
        <v>0</v>
      </c>
      <c r="V12" s="757">
        <v>0</v>
      </c>
      <c r="W12" s="775">
        <v>0</v>
      </c>
      <c r="X12" s="774">
        <v>0</v>
      </c>
      <c r="Y12" s="757">
        <v>0</v>
      </c>
      <c r="Z12" s="776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304" customFormat="1" ht="31.5" customHeight="1" x14ac:dyDescent="0.25">
      <c r="A13" s="771">
        <v>2321</v>
      </c>
      <c r="B13" s="805">
        <v>6121</v>
      </c>
      <c r="C13" s="844">
        <v>7039</v>
      </c>
      <c r="D13" s="876" t="s">
        <v>256</v>
      </c>
      <c r="E13" s="759" t="s">
        <v>116</v>
      </c>
      <c r="F13" s="760">
        <v>400</v>
      </c>
      <c r="G13" s="760">
        <v>2004</v>
      </c>
      <c r="H13" s="761">
        <v>2020</v>
      </c>
      <c r="I13" s="747">
        <f t="shared" si="0"/>
        <v>156561</v>
      </c>
      <c r="J13" s="756">
        <v>56203</v>
      </c>
      <c r="K13" s="757">
        <v>9450</v>
      </c>
      <c r="L13" s="750">
        <f t="shared" si="1"/>
        <v>26146</v>
      </c>
      <c r="M13" s="772">
        <v>23146</v>
      </c>
      <c r="N13" s="773">
        <v>3000</v>
      </c>
      <c r="O13" s="774">
        <v>0</v>
      </c>
      <c r="P13" s="757">
        <v>0</v>
      </c>
      <c r="Q13" s="775">
        <v>52000</v>
      </c>
      <c r="R13" s="774">
        <v>0</v>
      </c>
      <c r="S13" s="757">
        <v>0</v>
      </c>
      <c r="T13" s="775">
        <v>12762</v>
      </c>
      <c r="U13" s="774">
        <v>0</v>
      </c>
      <c r="V13" s="757">
        <v>0</v>
      </c>
      <c r="W13" s="775">
        <v>0</v>
      </c>
      <c r="X13" s="774">
        <v>0</v>
      </c>
      <c r="Y13" s="757">
        <v>0</v>
      </c>
      <c r="Z13" s="776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304" customFormat="1" ht="25.5" customHeight="1" x14ac:dyDescent="0.25">
      <c r="A14" s="771">
        <v>2321</v>
      </c>
      <c r="B14" s="805">
        <v>6121</v>
      </c>
      <c r="C14" s="877">
        <v>7040</v>
      </c>
      <c r="D14" s="878" t="s">
        <v>257</v>
      </c>
      <c r="E14" s="759" t="s">
        <v>159</v>
      </c>
      <c r="F14" s="760">
        <v>400</v>
      </c>
      <c r="G14" s="760">
        <v>2004</v>
      </c>
      <c r="H14" s="761">
        <v>2020</v>
      </c>
      <c r="I14" s="747">
        <f t="shared" si="0"/>
        <v>261219</v>
      </c>
      <c r="J14" s="756">
        <v>31573</v>
      </c>
      <c r="K14" s="757">
        <v>500</v>
      </c>
      <c r="L14" s="750">
        <f t="shared" si="1"/>
        <v>147731</v>
      </c>
      <c r="M14" s="772">
        <v>45131</v>
      </c>
      <c r="N14" s="773">
        <v>69000</v>
      </c>
      <c r="O14" s="774">
        <v>33600</v>
      </c>
      <c r="P14" s="757">
        <v>0</v>
      </c>
      <c r="Q14" s="775">
        <v>51400</v>
      </c>
      <c r="R14" s="774">
        <v>9960</v>
      </c>
      <c r="S14" s="757">
        <v>0</v>
      </c>
      <c r="T14" s="775">
        <v>20055</v>
      </c>
      <c r="U14" s="774">
        <v>0</v>
      </c>
      <c r="V14" s="757">
        <v>0</v>
      </c>
      <c r="W14" s="775">
        <v>0</v>
      </c>
      <c r="X14" s="774">
        <v>0</v>
      </c>
      <c r="Y14" s="757">
        <v>0</v>
      </c>
      <c r="Z14" s="776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304" customFormat="1" ht="25.5" customHeight="1" x14ac:dyDescent="0.25">
      <c r="A15" s="771">
        <v>2321</v>
      </c>
      <c r="B15" s="805">
        <v>6121</v>
      </c>
      <c r="C15" s="879">
        <v>7049</v>
      </c>
      <c r="D15" s="880" t="s">
        <v>258</v>
      </c>
      <c r="E15" s="758" t="s">
        <v>116</v>
      </c>
      <c r="F15" s="777">
        <v>400</v>
      </c>
      <c r="G15" s="777">
        <v>2005</v>
      </c>
      <c r="H15" s="778">
        <v>2020</v>
      </c>
      <c r="I15" s="747">
        <f t="shared" si="0"/>
        <v>21050</v>
      </c>
      <c r="J15" s="756">
        <v>0</v>
      </c>
      <c r="K15" s="757">
        <v>50</v>
      </c>
      <c r="L15" s="750">
        <f t="shared" si="1"/>
        <v>1000</v>
      </c>
      <c r="M15" s="772">
        <v>0</v>
      </c>
      <c r="N15" s="773">
        <v>1000</v>
      </c>
      <c r="O15" s="774">
        <v>0</v>
      </c>
      <c r="P15" s="757">
        <v>0</v>
      </c>
      <c r="Q15" s="775">
        <v>10000</v>
      </c>
      <c r="R15" s="774">
        <v>0</v>
      </c>
      <c r="S15" s="757">
        <v>0</v>
      </c>
      <c r="T15" s="775">
        <v>10000</v>
      </c>
      <c r="U15" s="774">
        <v>0</v>
      </c>
      <c r="V15" s="757">
        <v>0</v>
      </c>
      <c r="W15" s="775">
        <v>0</v>
      </c>
      <c r="X15" s="774">
        <v>0</v>
      </c>
      <c r="Y15" s="757">
        <v>0</v>
      </c>
      <c r="Z15" s="776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304" customFormat="1" ht="25.5" customHeight="1" x14ac:dyDescent="0.25">
      <c r="A16" s="771">
        <v>2321</v>
      </c>
      <c r="B16" s="805">
        <v>6121</v>
      </c>
      <c r="C16" s="844">
        <v>7080</v>
      </c>
      <c r="D16" s="876" t="s">
        <v>259</v>
      </c>
      <c r="E16" s="758" t="s">
        <v>109</v>
      </c>
      <c r="F16" s="760">
        <v>400</v>
      </c>
      <c r="G16" s="760">
        <v>2005</v>
      </c>
      <c r="H16" s="761">
        <v>2018</v>
      </c>
      <c r="I16" s="747">
        <f t="shared" si="0"/>
        <v>29048</v>
      </c>
      <c r="J16" s="756">
        <v>2448</v>
      </c>
      <c r="K16" s="757">
        <v>21000</v>
      </c>
      <c r="L16" s="750">
        <f t="shared" si="1"/>
        <v>5600</v>
      </c>
      <c r="M16" s="772">
        <v>3350</v>
      </c>
      <c r="N16" s="773">
        <v>2250</v>
      </c>
      <c r="O16" s="774">
        <v>0</v>
      </c>
      <c r="P16" s="757">
        <v>0</v>
      </c>
      <c r="Q16" s="775">
        <v>0</v>
      </c>
      <c r="R16" s="774">
        <v>0</v>
      </c>
      <c r="S16" s="757">
        <v>0</v>
      </c>
      <c r="T16" s="775">
        <v>0</v>
      </c>
      <c r="U16" s="774">
        <v>0</v>
      </c>
      <c r="V16" s="757">
        <v>0</v>
      </c>
      <c r="W16" s="775">
        <v>0</v>
      </c>
      <c r="X16" s="774">
        <v>0</v>
      </c>
      <c r="Y16" s="757">
        <v>0</v>
      </c>
      <c r="Z16" s="776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304" customFormat="1" ht="25.5" customHeight="1" x14ac:dyDescent="0.25">
      <c r="A17" s="771">
        <v>2321</v>
      </c>
      <c r="B17" s="805">
        <v>6121</v>
      </c>
      <c r="C17" s="840">
        <v>7081</v>
      </c>
      <c r="D17" s="841" t="s">
        <v>260</v>
      </c>
      <c r="E17" s="759" t="s">
        <v>261</v>
      </c>
      <c r="F17" s="760">
        <v>400</v>
      </c>
      <c r="G17" s="760">
        <v>2004</v>
      </c>
      <c r="H17" s="761">
        <v>2022</v>
      </c>
      <c r="I17" s="747">
        <f t="shared" si="0"/>
        <v>297300</v>
      </c>
      <c r="J17" s="756">
        <v>55984</v>
      </c>
      <c r="K17" s="757">
        <v>800</v>
      </c>
      <c r="L17" s="750">
        <f t="shared" si="1"/>
        <v>10000</v>
      </c>
      <c r="M17" s="772">
        <v>5000</v>
      </c>
      <c r="N17" s="773">
        <v>5000</v>
      </c>
      <c r="O17" s="774">
        <v>0</v>
      </c>
      <c r="P17" s="757">
        <v>0</v>
      </c>
      <c r="Q17" s="775">
        <v>30000</v>
      </c>
      <c r="R17" s="774">
        <v>0</v>
      </c>
      <c r="S17" s="757">
        <v>0</v>
      </c>
      <c r="T17" s="775">
        <v>60000</v>
      </c>
      <c r="U17" s="774">
        <v>0</v>
      </c>
      <c r="V17" s="757">
        <v>0</v>
      </c>
      <c r="W17" s="775">
        <v>60000</v>
      </c>
      <c r="X17" s="774">
        <v>0</v>
      </c>
      <c r="Y17" s="757">
        <v>0</v>
      </c>
      <c r="Z17" s="776">
        <v>80516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304" customFormat="1" ht="25.5" customHeight="1" x14ac:dyDescent="0.25">
      <c r="A18" s="771">
        <v>2321</v>
      </c>
      <c r="B18" s="805">
        <v>6121</v>
      </c>
      <c r="C18" s="844">
        <v>7087</v>
      </c>
      <c r="D18" s="876" t="s">
        <v>262</v>
      </c>
      <c r="E18" s="758" t="s">
        <v>28</v>
      </c>
      <c r="F18" s="760">
        <v>400</v>
      </c>
      <c r="G18" s="760">
        <v>2004</v>
      </c>
      <c r="H18" s="862">
        <v>2018</v>
      </c>
      <c r="I18" s="747">
        <f t="shared" si="0"/>
        <v>59598</v>
      </c>
      <c r="J18" s="756">
        <v>50048</v>
      </c>
      <c r="K18" s="757">
        <v>5550</v>
      </c>
      <c r="L18" s="750">
        <f t="shared" si="1"/>
        <v>4000</v>
      </c>
      <c r="M18" s="772">
        <v>1000</v>
      </c>
      <c r="N18" s="773">
        <v>3000</v>
      </c>
      <c r="O18" s="774">
        <v>0</v>
      </c>
      <c r="P18" s="757">
        <v>0</v>
      </c>
      <c r="Q18" s="775">
        <v>0</v>
      </c>
      <c r="R18" s="774">
        <v>0</v>
      </c>
      <c r="S18" s="757">
        <v>0</v>
      </c>
      <c r="T18" s="775">
        <v>0</v>
      </c>
      <c r="U18" s="774">
        <v>0</v>
      </c>
      <c r="V18" s="757">
        <v>0</v>
      </c>
      <c r="W18" s="775">
        <v>0</v>
      </c>
      <c r="X18" s="774">
        <v>0</v>
      </c>
      <c r="Y18" s="757">
        <v>0</v>
      </c>
      <c r="Z18" s="776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304" customFormat="1" ht="26.25" customHeight="1" x14ac:dyDescent="0.25">
      <c r="A19" s="771">
        <v>2321</v>
      </c>
      <c r="B19" s="805">
        <v>6121</v>
      </c>
      <c r="C19" s="840">
        <v>7088</v>
      </c>
      <c r="D19" s="841" t="s">
        <v>263</v>
      </c>
      <c r="E19" s="759" t="s">
        <v>76</v>
      </c>
      <c r="F19" s="760">
        <v>400</v>
      </c>
      <c r="G19" s="760">
        <v>2004</v>
      </c>
      <c r="H19" s="761">
        <v>2021</v>
      </c>
      <c r="I19" s="747">
        <f t="shared" si="0"/>
        <v>71300</v>
      </c>
      <c r="J19" s="756">
        <v>17472</v>
      </c>
      <c r="K19" s="757">
        <v>970</v>
      </c>
      <c r="L19" s="750">
        <f t="shared" si="1"/>
        <v>6000</v>
      </c>
      <c r="M19" s="772">
        <v>4600</v>
      </c>
      <c r="N19" s="773">
        <v>1400</v>
      </c>
      <c r="O19" s="774">
        <v>0</v>
      </c>
      <c r="P19" s="757">
        <v>0</v>
      </c>
      <c r="Q19" s="775">
        <v>18000</v>
      </c>
      <c r="R19" s="774">
        <v>0</v>
      </c>
      <c r="S19" s="757">
        <v>0</v>
      </c>
      <c r="T19" s="775">
        <v>18858</v>
      </c>
      <c r="U19" s="774">
        <v>0</v>
      </c>
      <c r="V19" s="757">
        <v>0</v>
      </c>
      <c r="W19" s="775">
        <v>10000</v>
      </c>
      <c r="X19" s="774">
        <v>0</v>
      </c>
      <c r="Y19" s="757">
        <v>0</v>
      </c>
      <c r="Z19" s="776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304" customFormat="1" ht="26.25" customHeight="1" x14ac:dyDescent="0.25">
      <c r="A20" s="771">
        <v>2321</v>
      </c>
      <c r="B20" s="805">
        <v>6121</v>
      </c>
      <c r="C20" s="879">
        <v>7089</v>
      </c>
      <c r="D20" s="880" t="s">
        <v>264</v>
      </c>
      <c r="E20" s="758" t="s">
        <v>28</v>
      </c>
      <c r="F20" s="777">
        <v>400</v>
      </c>
      <c r="G20" s="777">
        <v>2011</v>
      </c>
      <c r="H20" s="778">
        <v>2018</v>
      </c>
      <c r="I20" s="747">
        <f t="shared" si="0"/>
        <v>51225</v>
      </c>
      <c r="J20" s="756">
        <v>31125</v>
      </c>
      <c r="K20" s="757">
        <v>100</v>
      </c>
      <c r="L20" s="750">
        <f t="shared" si="1"/>
        <v>20000</v>
      </c>
      <c r="M20" s="772">
        <v>0</v>
      </c>
      <c r="N20" s="773">
        <v>20000</v>
      </c>
      <c r="O20" s="774">
        <v>0</v>
      </c>
      <c r="P20" s="757">
        <v>0</v>
      </c>
      <c r="Q20" s="775">
        <v>0</v>
      </c>
      <c r="R20" s="774">
        <v>0</v>
      </c>
      <c r="S20" s="757">
        <v>0</v>
      </c>
      <c r="T20" s="775">
        <v>0</v>
      </c>
      <c r="U20" s="774">
        <v>0</v>
      </c>
      <c r="V20" s="757">
        <v>0</v>
      </c>
      <c r="W20" s="775">
        <v>0</v>
      </c>
      <c r="X20" s="774">
        <v>0</v>
      </c>
      <c r="Y20" s="757">
        <v>0</v>
      </c>
      <c r="Z20" s="776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304" customFormat="1" ht="25.5" customHeight="1" x14ac:dyDescent="0.25">
      <c r="A21" s="771">
        <v>2321</v>
      </c>
      <c r="B21" s="805">
        <v>6121</v>
      </c>
      <c r="C21" s="840">
        <v>7090</v>
      </c>
      <c r="D21" s="841" t="s">
        <v>265</v>
      </c>
      <c r="E21" s="758" t="s">
        <v>34</v>
      </c>
      <c r="F21" s="760">
        <v>400</v>
      </c>
      <c r="G21" s="760">
        <v>2016</v>
      </c>
      <c r="H21" s="761">
        <v>2020</v>
      </c>
      <c r="I21" s="747">
        <f t="shared" si="0"/>
        <v>82608</v>
      </c>
      <c r="J21" s="756">
        <v>0</v>
      </c>
      <c r="K21" s="757">
        <v>800</v>
      </c>
      <c r="L21" s="750">
        <f t="shared" si="1"/>
        <v>5808</v>
      </c>
      <c r="M21" s="772">
        <v>808</v>
      </c>
      <c r="N21" s="773">
        <v>5000</v>
      </c>
      <c r="O21" s="774">
        <v>0</v>
      </c>
      <c r="P21" s="757">
        <v>0</v>
      </c>
      <c r="Q21" s="775">
        <v>46000</v>
      </c>
      <c r="R21" s="774">
        <v>0</v>
      </c>
      <c r="S21" s="757">
        <v>0</v>
      </c>
      <c r="T21" s="775">
        <v>30000</v>
      </c>
      <c r="U21" s="774">
        <v>0</v>
      </c>
      <c r="V21" s="757">
        <v>0</v>
      </c>
      <c r="W21" s="775">
        <v>0</v>
      </c>
      <c r="X21" s="774">
        <v>0</v>
      </c>
      <c r="Y21" s="757">
        <v>0</v>
      </c>
      <c r="Z21" s="776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304" customFormat="1" ht="25.5" customHeight="1" x14ac:dyDescent="0.25">
      <c r="A22" s="771">
        <v>2321</v>
      </c>
      <c r="B22" s="805">
        <v>6121</v>
      </c>
      <c r="C22" s="879">
        <v>7091</v>
      </c>
      <c r="D22" s="880" t="s">
        <v>266</v>
      </c>
      <c r="E22" s="759" t="s">
        <v>109</v>
      </c>
      <c r="F22" s="760">
        <v>400</v>
      </c>
      <c r="G22" s="760">
        <v>2005</v>
      </c>
      <c r="H22" s="761">
        <v>2020</v>
      </c>
      <c r="I22" s="747">
        <f t="shared" si="0"/>
        <v>198007</v>
      </c>
      <c r="J22" s="756">
        <v>4831</v>
      </c>
      <c r="K22" s="757">
        <v>50</v>
      </c>
      <c r="L22" s="750">
        <f t="shared" si="1"/>
        <v>10550</v>
      </c>
      <c r="M22" s="772">
        <v>550</v>
      </c>
      <c r="N22" s="773">
        <v>10000</v>
      </c>
      <c r="O22" s="774">
        <v>0</v>
      </c>
      <c r="P22" s="757">
        <v>0</v>
      </c>
      <c r="Q22" s="775">
        <v>95000</v>
      </c>
      <c r="R22" s="774">
        <v>0</v>
      </c>
      <c r="S22" s="757">
        <v>0</v>
      </c>
      <c r="T22" s="775">
        <v>87576</v>
      </c>
      <c r="U22" s="774">
        <v>0</v>
      </c>
      <c r="V22" s="757">
        <v>0</v>
      </c>
      <c r="W22" s="775">
        <v>0</v>
      </c>
      <c r="X22" s="774">
        <v>0</v>
      </c>
      <c r="Y22" s="757">
        <v>0</v>
      </c>
      <c r="Z22" s="776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04" customFormat="1" ht="25.5" customHeight="1" x14ac:dyDescent="0.25">
      <c r="A23" s="771">
        <v>2321</v>
      </c>
      <c r="B23" s="805">
        <v>6121</v>
      </c>
      <c r="C23" s="881">
        <v>7092</v>
      </c>
      <c r="D23" s="882" t="s">
        <v>267</v>
      </c>
      <c r="E23" s="758" t="s">
        <v>69</v>
      </c>
      <c r="F23" s="760">
        <v>400</v>
      </c>
      <c r="G23" s="760">
        <v>2009</v>
      </c>
      <c r="H23" s="761">
        <v>2021</v>
      </c>
      <c r="I23" s="747">
        <f t="shared" si="0"/>
        <v>161642</v>
      </c>
      <c r="J23" s="756">
        <v>10642</v>
      </c>
      <c r="K23" s="757">
        <v>0</v>
      </c>
      <c r="L23" s="750">
        <f t="shared" si="1"/>
        <v>1000</v>
      </c>
      <c r="M23" s="772">
        <v>0</v>
      </c>
      <c r="N23" s="773">
        <v>1000</v>
      </c>
      <c r="O23" s="774">
        <v>0</v>
      </c>
      <c r="P23" s="757">
        <v>0</v>
      </c>
      <c r="Q23" s="775">
        <v>50000</v>
      </c>
      <c r="R23" s="774">
        <v>0</v>
      </c>
      <c r="S23" s="757">
        <v>0</v>
      </c>
      <c r="T23" s="775">
        <v>50000</v>
      </c>
      <c r="U23" s="774">
        <v>0</v>
      </c>
      <c r="V23" s="757">
        <v>0</v>
      </c>
      <c r="W23" s="775">
        <v>50000</v>
      </c>
      <c r="X23" s="774">
        <v>0</v>
      </c>
      <c r="Y23" s="757">
        <v>0</v>
      </c>
      <c r="Z23" s="776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04" customFormat="1" ht="25.5" customHeight="1" x14ac:dyDescent="0.25">
      <c r="A24" s="771">
        <v>2321</v>
      </c>
      <c r="B24" s="805">
        <v>6121</v>
      </c>
      <c r="C24" s="879">
        <v>7093</v>
      </c>
      <c r="D24" s="883" t="s">
        <v>268</v>
      </c>
      <c r="E24" s="758" t="s">
        <v>69</v>
      </c>
      <c r="F24" s="760">
        <v>400</v>
      </c>
      <c r="G24" s="760">
        <v>2005</v>
      </c>
      <c r="H24" s="761">
        <v>2021</v>
      </c>
      <c r="I24" s="747">
        <f t="shared" si="0"/>
        <v>149303</v>
      </c>
      <c r="J24" s="756">
        <v>2703</v>
      </c>
      <c r="K24" s="757">
        <v>100</v>
      </c>
      <c r="L24" s="750">
        <f t="shared" si="1"/>
        <v>1000</v>
      </c>
      <c r="M24" s="772">
        <v>300</v>
      </c>
      <c r="N24" s="773">
        <v>700</v>
      </c>
      <c r="O24" s="774">
        <v>0</v>
      </c>
      <c r="P24" s="757">
        <v>0</v>
      </c>
      <c r="Q24" s="775">
        <v>500</v>
      </c>
      <c r="R24" s="774">
        <v>0</v>
      </c>
      <c r="S24" s="757">
        <v>0</v>
      </c>
      <c r="T24" s="775">
        <v>38000</v>
      </c>
      <c r="U24" s="774">
        <v>35000</v>
      </c>
      <c r="V24" s="757">
        <v>0</v>
      </c>
      <c r="W24" s="775">
        <v>37000</v>
      </c>
      <c r="X24" s="774">
        <v>35000</v>
      </c>
      <c r="Y24" s="757">
        <v>0</v>
      </c>
      <c r="Z24" s="776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304" customFormat="1" ht="25.5" customHeight="1" x14ac:dyDescent="0.25">
      <c r="A25" s="771">
        <v>2321</v>
      </c>
      <c r="B25" s="805">
        <v>6121</v>
      </c>
      <c r="C25" s="881">
        <v>7095</v>
      </c>
      <c r="D25" s="882" t="s">
        <v>269</v>
      </c>
      <c r="E25" s="758" t="s">
        <v>82</v>
      </c>
      <c r="F25" s="777">
        <v>400</v>
      </c>
      <c r="G25" s="777">
        <v>2005</v>
      </c>
      <c r="H25" s="778">
        <v>2020</v>
      </c>
      <c r="I25" s="747">
        <f t="shared" si="0"/>
        <v>84943</v>
      </c>
      <c r="J25" s="756">
        <v>3433</v>
      </c>
      <c r="K25" s="757">
        <v>60</v>
      </c>
      <c r="L25" s="750">
        <f t="shared" si="1"/>
        <v>4350</v>
      </c>
      <c r="M25" s="772">
        <v>4350</v>
      </c>
      <c r="N25" s="773">
        <v>0</v>
      </c>
      <c r="O25" s="774">
        <v>0</v>
      </c>
      <c r="P25" s="757">
        <v>0</v>
      </c>
      <c r="Q25" s="775">
        <v>22100</v>
      </c>
      <c r="R25" s="774">
        <v>18000</v>
      </c>
      <c r="S25" s="757">
        <v>0</v>
      </c>
      <c r="T25" s="775">
        <v>21000</v>
      </c>
      <c r="U25" s="774">
        <v>16000</v>
      </c>
      <c r="V25" s="757">
        <v>0</v>
      </c>
      <c r="W25" s="775">
        <v>0</v>
      </c>
      <c r="X25" s="774">
        <v>0</v>
      </c>
      <c r="Y25" s="757">
        <v>0</v>
      </c>
      <c r="Z25" s="776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304" customFormat="1" ht="30" customHeight="1" x14ac:dyDescent="0.25">
      <c r="A26" s="771">
        <v>2321</v>
      </c>
      <c r="B26" s="805">
        <v>6121</v>
      </c>
      <c r="C26" s="879">
        <v>7096</v>
      </c>
      <c r="D26" s="883" t="s">
        <v>270</v>
      </c>
      <c r="E26" s="850" t="s">
        <v>69</v>
      </c>
      <c r="F26" s="760">
        <v>400</v>
      </c>
      <c r="G26" s="760">
        <v>2010</v>
      </c>
      <c r="H26" s="761">
        <v>2020</v>
      </c>
      <c r="I26" s="747">
        <f t="shared" si="0"/>
        <v>122844</v>
      </c>
      <c r="J26" s="756">
        <v>745</v>
      </c>
      <c r="K26" s="757">
        <v>49</v>
      </c>
      <c r="L26" s="750">
        <f t="shared" si="1"/>
        <v>3000</v>
      </c>
      <c r="M26" s="772">
        <v>0</v>
      </c>
      <c r="N26" s="773">
        <v>3000</v>
      </c>
      <c r="O26" s="774">
        <v>0</v>
      </c>
      <c r="P26" s="757">
        <v>0</v>
      </c>
      <c r="Q26" s="775">
        <v>27050</v>
      </c>
      <c r="R26" s="774">
        <v>31000</v>
      </c>
      <c r="S26" s="757">
        <v>0</v>
      </c>
      <c r="T26" s="775">
        <v>30000</v>
      </c>
      <c r="U26" s="774">
        <v>31000</v>
      </c>
      <c r="V26" s="757">
        <v>0</v>
      </c>
      <c r="W26" s="775">
        <v>0</v>
      </c>
      <c r="X26" s="774">
        <v>0</v>
      </c>
      <c r="Y26" s="757">
        <v>0</v>
      </c>
      <c r="Z26" s="776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304" customFormat="1" ht="25.5" customHeight="1" x14ac:dyDescent="0.25">
      <c r="A27" s="771">
        <v>2321</v>
      </c>
      <c r="B27" s="805">
        <v>6121</v>
      </c>
      <c r="C27" s="879">
        <v>7097</v>
      </c>
      <c r="D27" s="884" t="s">
        <v>271</v>
      </c>
      <c r="E27" s="759" t="s">
        <v>69</v>
      </c>
      <c r="F27" s="760">
        <v>400</v>
      </c>
      <c r="G27" s="760">
        <v>2010</v>
      </c>
      <c r="H27" s="761">
        <v>2022</v>
      </c>
      <c r="I27" s="747">
        <f t="shared" si="0"/>
        <v>217595</v>
      </c>
      <c r="J27" s="756">
        <v>4345</v>
      </c>
      <c r="K27" s="757">
        <v>50</v>
      </c>
      <c r="L27" s="750">
        <f t="shared" si="1"/>
        <v>2500</v>
      </c>
      <c r="M27" s="772">
        <v>650</v>
      </c>
      <c r="N27" s="773">
        <v>1850</v>
      </c>
      <c r="O27" s="774">
        <v>0</v>
      </c>
      <c r="P27" s="757">
        <v>0</v>
      </c>
      <c r="Q27" s="775">
        <v>5700</v>
      </c>
      <c r="R27" s="774">
        <v>5000</v>
      </c>
      <c r="S27" s="757">
        <v>0</v>
      </c>
      <c r="T27" s="775">
        <v>35000</v>
      </c>
      <c r="U27" s="774">
        <v>35000</v>
      </c>
      <c r="V27" s="757">
        <v>0</v>
      </c>
      <c r="W27" s="775">
        <v>30000</v>
      </c>
      <c r="X27" s="774">
        <v>30000</v>
      </c>
      <c r="Y27" s="757">
        <v>0</v>
      </c>
      <c r="Z27" s="776">
        <v>70000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304" customFormat="1" ht="26.25" customHeight="1" x14ac:dyDescent="0.25">
      <c r="A28" s="771">
        <v>2321</v>
      </c>
      <c r="B28" s="805">
        <v>6121</v>
      </c>
      <c r="C28" s="879">
        <v>7120</v>
      </c>
      <c r="D28" s="885" t="s">
        <v>272</v>
      </c>
      <c r="E28" s="758" t="s">
        <v>235</v>
      </c>
      <c r="F28" s="886">
        <v>400</v>
      </c>
      <c r="G28" s="886">
        <v>2007</v>
      </c>
      <c r="H28" s="887">
        <v>2020</v>
      </c>
      <c r="I28" s="747">
        <f t="shared" si="0"/>
        <v>37836</v>
      </c>
      <c r="J28" s="756">
        <v>1180</v>
      </c>
      <c r="K28" s="757">
        <v>0</v>
      </c>
      <c r="L28" s="750">
        <f t="shared" si="1"/>
        <v>743</v>
      </c>
      <c r="M28" s="772">
        <v>743</v>
      </c>
      <c r="N28" s="773">
        <v>0</v>
      </c>
      <c r="O28" s="774">
        <v>0</v>
      </c>
      <c r="P28" s="757">
        <v>0</v>
      </c>
      <c r="Q28" s="775">
        <v>17000</v>
      </c>
      <c r="R28" s="774">
        <v>0</v>
      </c>
      <c r="S28" s="757">
        <v>0</v>
      </c>
      <c r="T28" s="775">
        <v>18913</v>
      </c>
      <c r="U28" s="774">
        <v>0</v>
      </c>
      <c r="V28" s="757">
        <v>0</v>
      </c>
      <c r="W28" s="775">
        <v>0</v>
      </c>
      <c r="X28" s="774">
        <v>0</v>
      </c>
      <c r="Y28" s="757">
        <v>0</v>
      </c>
      <c r="Z28" s="776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304" customFormat="1" ht="25.5" customHeight="1" x14ac:dyDescent="0.25">
      <c r="A29" s="771">
        <v>2321</v>
      </c>
      <c r="B29" s="805">
        <v>6121</v>
      </c>
      <c r="C29" s="888">
        <v>7174</v>
      </c>
      <c r="D29" s="889" t="s">
        <v>234</v>
      </c>
      <c r="E29" s="758" t="s">
        <v>235</v>
      </c>
      <c r="F29" s="777">
        <v>400</v>
      </c>
      <c r="G29" s="777">
        <v>2007</v>
      </c>
      <c r="H29" s="778">
        <v>2020</v>
      </c>
      <c r="I29" s="747">
        <f t="shared" si="0"/>
        <v>50056</v>
      </c>
      <c r="J29" s="756">
        <v>3156</v>
      </c>
      <c r="K29" s="757">
        <v>7100</v>
      </c>
      <c r="L29" s="750">
        <f t="shared" si="1"/>
        <v>4800</v>
      </c>
      <c r="M29" s="772">
        <v>900</v>
      </c>
      <c r="N29" s="773">
        <v>3900</v>
      </c>
      <c r="O29" s="774">
        <v>0</v>
      </c>
      <c r="P29" s="757">
        <v>0</v>
      </c>
      <c r="Q29" s="775">
        <v>10000</v>
      </c>
      <c r="R29" s="774">
        <v>0</v>
      </c>
      <c r="S29" s="757">
        <v>0</v>
      </c>
      <c r="T29" s="775">
        <v>25000</v>
      </c>
      <c r="U29" s="774">
        <v>0</v>
      </c>
      <c r="V29" s="757">
        <v>0</v>
      </c>
      <c r="W29" s="775">
        <v>0</v>
      </c>
      <c r="X29" s="774">
        <v>0</v>
      </c>
      <c r="Y29" s="757">
        <v>0</v>
      </c>
      <c r="Z29" s="776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304" customFormat="1" ht="25.5" customHeight="1" x14ac:dyDescent="0.25">
      <c r="A30" s="771">
        <v>2321</v>
      </c>
      <c r="B30" s="805">
        <v>6121</v>
      </c>
      <c r="C30" s="844">
        <v>7183</v>
      </c>
      <c r="D30" s="876" t="s">
        <v>273</v>
      </c>
      <c r="E30" s="758" t="s">
        <v>82</v>
      </c>
      <c r="F30" s="760">
        <v>400</v>
      </c>
      <c r="G30" s="760">
        <v>2007</v>
      </c>
      <c r="H30" s="761">
        <v>2018</v>
      </c>
      <c r="I30" s="747">
        <f t="shared" si="0"/>
        <v>79504</v>
      </c>
      <c r="J30" s="756">
        <v>66504</v>
      </c>
      <c r="K30" s="757">
        <v>9350</v>
      </c>
      <c r="L30" s="750">
        <f t="shared" si="1"/>
        <v>3650</v>
      </c>
      <c r="M30" s="772">
        <v>3650</v>
      </c>
      <c r="N30" s="773">
        <v>0</v>
      </c>
      <c r="O30" s="774">
        <v>0</v>
      </c>
      <c r="P30" s="757">
        <v>0</v>
      </c>
      <c r="Q30" s="775">
        <v>0</v>
      </c>
      <c r="R30" s="774">
        <v>0</v>
      </c>
      <c r="S30" s="757">
        <v>0</v>
      </c>
      <c r="T30" s="775">
        <v>0</v>
      </c>
      <c r="U30" s="774">
        <v>0</v>
      </c>
      <c r="V30" s="757">
        <v>0</v>
      </c>
      <c r="W30" s="775">
        <v>0</v>
      </c>
      <c r="X30" s="774">
        <v>0</v>
      </c>
      <c r="Y30" s="757">
        <v>0</v>
      </c>
      <c r="Z30" s="776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304" customFormat="1" ht="25.5" customHeight="1" x14ac:dyDescent="0.25">
      <c r="A31" s="771">
        <v>2321</v>
      </c>
      <c r="B31" s="805">
        <v>6121</v>
      </c>
      <c r="C31" s="879">
        <v>7187</v>
      </c>
      <c r="D31" s="883" t="s">
        <v>274</v>
      </c>
      <c r="E31" s="759" t="s">
        <v>69</v>
      </c>
      <c r="F31" s="760">
        <v>400</v>
      </c>
      <c r="G31" s="760">
        <v>2005</v>
      </c>
      <c r="H31" s="761">
        <v>2020</v>
      </c>
      <c r="I31" s="747">
        <f t="shared" si="0"/>
        <v>28621</v>
      </c>
      <c r="J31" s="756">
        <v>1461</v>
      </c>
      <c r="K31" s="757">
        <v>0</v>
      </c>
      <c r="L31" s="750">
        <f t="shared" si="1"/>
        <v>100</v>
      </c>
      <c r="M31" s="772">
        <v>100</v>
      </c>
      <c r="N31" s="773">
        <v>0</v>
      </c>
      <c r="O31" s="774">
        <v>0</v>
      </c>
      <c r="P31" s="757">
        <v>0</v>
      </c>
      <c r="Q31" s="775">
        <v>0</v>
      </c>
      <c r="R31" s="774">
        <v>0</v>
      </c>
      <c r="S31" s="757">
        <v>0</v>
      </c>
      <c r="T31" s="775">
        <v>27060</v>
      </c>
      <c r="U31" s="774">
        <v>0</v>
      </c>
      <c r="V31" s="757">
        <v>0</v>
      </c>
      <c r="W31" s="775">
        <v>0</v>
      </c>
      <c r="X31" s="774">
        <v>0</v>
      </c>
      <c r="Y31" s="757">
        <v>0</v>
      </c>
      <c r="Z31" s="776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304" customFormat="1" ht="25.5" customHeight="1" x14ac:dyDescent="0.25">
      <c r="A32" s="771">
        <v>2321</v>
      </c>
      <c r="B32" s="805">
        <v>6121</v>
      </c>
      <c r="C32" s="879">
        <v>7200</v>
      </c>
      <c r="D32" s="880" t="s">
        <v>275</v>
      </c>
      <c r="E32" s="758" t="s">
        <v>69</v>
      </c>
      <c r="F32" s="777">
        <v>400</v>
      </c>
      <c r="G32" s="777">
        <v>2005</v>
      </c>
      <c r="H32" s="778">
        <v>2020</v>
      </c>
      <c r="I32" s="747">
        <f t="shared" si="0"/>
        <v>16700</v>
      </c>
      <c r="J32" s="756">
        <v>1141</v>
      </c>
      <c r="K32" s="757">
        <v>0</v>
      </c>
      <c r="L32" s="750">
        <f t="shared" si="1"/>
        <v>100</v>
      </c>
      <c r="M32" s="772">
        <v>100</v>
      </c>
      <c r="N32" s="773">
        <v>0</v>
      </c>
      <c r="O32" s="774">
        <v>0</v>
      </c>
      <c r="P32" s="757">
        <v>0</v>
      </c>
      <c r="Q32" s="775">
        <v>0</v>
      </c>
      <c r="R32" s="774">
        <v>0</v>
      </c>
      <c r="S32" s="757">
        <v>0</v>
      </c>
      <c r="T32" s="775">
        <v>15459</v>
      </c>
      <c r="U32" s="774">
        <v>0</v>
      </c>
      <c r="V32" s="757">
        <v>0</v>
      </c>
      <c r="W32" s="775">
        <v>0</v>
      </c>
      <c r="X32" s="774">
        <v>0</v>
      </c>
      <c r="Y32" s="757">
        <v>0</v>
      </c>
      <c r="Z32" s="776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304" customFormat="1" ht="25.5" customHeight="1" x14ac:dyDescent="0.25">
      <c r="A33" s="771">
        <v>2321</v>
      </c>
      <c r="B33" s="805">
        <v>6121</v>
      </c>
      <c r="C33" s="879">
        <v>7201</v>
      </c>
      <c r="D33" s="890" t="s">
        <v>276</v>
      </c>
      <c r="E33" s="759" t="s">
        <v>69</v>
      </c>
      <c r="F33" s="760">
        <v>400</v>
      </c>
      <c r="G33" s="760">
        <v>2009</v>
      </c>
      <c r="H33" s="761">
        <v>2021</v>
      </c>
      <c r="I33" s="747">
        <f t="shared" si="0"/>
        <v>158323</v>
      </c>
      <c r="J33" s="756">
        <v>5939</v>
      </c>
      <c r="K33" s="757">
        <v>5</v>
      </c>
      <c r="L33" s="750">
        <f t="shared" si="1"/>
        <v>125</v>
      </c>
      <c r="M33" s="772">
        <v>125</v>
      </c>
      <c r="N33" s="773">
        <v>0</v>
      </c>
      <c r="O33" s="774">
        <v>0</v>
      </c>
      <c r="P33" s="757">
        <v>0</v>
      </c>
      <c r="Q33" s="775">
        <v>30000</v>
      </c>
      <c r="R33" s="774">
        <v>0</v>
      </c>
      <c r="S33" s="757">
        <v>0</v>
      </c>
      <c r="T33" s="775">
        <v>95000</v>
      </c>
      <c r="U33" s="774">
        <v>0</v>
      </c>
      <c r="V33" s="757">
        <v>0</v>
      </c>
      <c r="W33" s="775">
        <v>27254</v>
      </c>
      <c r="X33" s="774">
        <v>0</v>
      </c>
      <c r="Y33" s="757">
        <v>0</v>
      </c>
      <c r="Z33" s="776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304" customFormat="1" ht="25.5" customHeight="1" x14ac:dyDescent="0.25">
      <c r="A34" s="771">
        <v>2321</v>
      </c>
      <c r="B34" s="805">
        <v>6121</v>
      </c>
      <c r="C34" s="879">
        <v>7210</v>
      </c>
      <c r="D34" s="883" t="s">
        <v>277</v>
      </c>
      <c r="E34" s="758" t="s">
        <v>86</v>
      </c>
      <c r="F34" s="760">
        <v>400</v>
      </c>
      <c r="G34" s="760">
        <v>2002</v>
      </c>
      <c r="H34" s="761">
        <v>2019</v>
      </c>
      <c r="I34" s="747">
        <f t="shared" si="0"/>
        <v>13974</v>
      </c>
      <c r="J34" s="756">
        <v>574</v>
      </c>
      <c r="K34" s="757">
        <v>100</v>
      </c>
      <c r="L34" s="750">
        <f t="shared" si="1"/>
        <v>1000</v>
      </c>
      <c r="M34" s="772">
        <v>0</v>
      </c>
      <c r="N34" s="773">
        <v>1000</v>
      </c>
      <c r="O34" s="774">
        <v>0</v>
      </c>
      <c r="P34" s="757">
        <v>0</v>
      </c>
      <c r="Q34" s="775">
        <v>12300</v>
      </c>
      <c r="R34" s="774">
        <v>0</v>
      </c>
      <c r="S34" s="757">
        <v>0</v>
      </c>
      <c r="T34" s="775">
        <v>0</v>
      </c>
      <c r="U34" s="774">
        <v>0</v>
      </c>
      <c r="V34" s="757">
        <v>0</v>
      </c>
      <c r="W34" s="775">
        <v>0</v>
      </c>
      <c r="X34" s="774">
        <v>0</v>
      </c>
      <c r="Y34" s="757">
        <v>0</v>
      </c>
      <c r="Z34" s="776">
        <v>0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304" customFormat="1" ht="25.5" customHeight="1" x14ac:dyDescent="0.25">
      <c r="A35" s="771">
        <v>2321</v>
      </c>
      <c r="B35" s="805">
        <v>6121</v>
      </c>
      <c r="C35" s="840">
        <v>7213</v>
      </c>
      <c r="D35" s="841" t="s">
        <v>278</v>
      </c>
      <c r="E35" s="758" t="s">
        <v>279</v>
      </c>
      <c r="F35" s="777">
        <v>400</v>
      </c>
      <c r="G35" s="777">
        <v>2011</v>
      </c>
      <c r="H35" s="778">
        <v>2020</v>
      </c>
      <c r="I35" s="747">
        <f t="shared" si="0"/>
        <v>168290</v>
      </c>
      <c r="J35" s="756">
        <v>2928</v>
      </c>
      <c r="K35" s="757">
        <v>400</v>
      </c>
      <c r="L35" s="750">
        <f t="shared" si="1"/>
        <v>14962</v>
      </c>
      <c r="M35" s="772">
        <v>3521</v>
      </c>
      <c r="N35" s="773">
        <v>11441</v>
      </c>
      <c r="O35" s="774">
        <v>0</v>
      </c>
      <c r="P35" s="757">
        <v>0</v>
      </c>
      <c r="Q35" s="775">
        <v>100000</v>
      </c>
      <c r="R35" s="774">
        <v>0</v>
      </c>
      <c r="S35" s="757">
        <v>0</v>
      </c>
      <c r="T35" s="775">
        <v>50000</v>
      </c>
      <c r="U35" s="774">
        <v>0</v>
      </c>
      <c r="V35" s="757">
        <v>0</v>
      </c>
      <c r="W35" s="775">
        <v>0</v>
      </c>
      <c r="X35" s="774">
        <v>0</v>
      </c>
      <c r="Y35" s="757">
        <v>0</v>
      </c>
      <c r="Z35" s="776">
        <v>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304" customFormat="1" ht="25.5" customHeight="1" x14ac:dyDescent="0.25">
      <c r="A36" s="771">
        <v>2321</v>
      </c>
      <c r="B36" s="805">
        <v>6121</v>
      </c>
      <c r="C36" s="840">
        <v>7231</v>
      </c>
      <c r="D36" s="841" t="s">
        <v>240</v>
      </c>
      <c r="E36" s="758" t="s">
        <v>113</v>
      </c>
      <c r="F36" s="777">
        <v>400</v>
      </c>
      <c r="G36" s="777">
        <v>2012</v>
      </c>
      <c r="H36" s="778">
        <v>2021</v>
      </c>
      <c r="I36" s="747">
        <f t="shared" si="0"/>
        <v>12483</v>
      </c>
      <c r="J36" s="756">
        <v>4300</v>
      </c>
      <c r="K36" s="757">
        <v>183</v>
      </c>
      <c r="L36" s="750">
        <f t="shared" si="1"/>
        <v>2000</v>
      </c>
      <c r="M36" s="772">
        <v>0</v>
      </c>
      <c r="N36" s="773">
        <v>2000</v>
      </c>
      <c r="O36" s="774">
        <v>0</v>
      </c>
      <c r="P36" s="757">
        <v>0</v>
      </c>
      <c r="Q36" s="775">
        <v>2000</v>
      </c>
      <c r="R36" s="774">
        <v>0</v>
      </c>
      <c r="S36" s="757">
        <v>0</v>
      </c>
      <c r="T36" s="775">
        <v>2000</v>
      </c>
      <c r="U36" s="774">
        <v>0</v>
      </c>
      <c r="V36" s="757">
        <v>0</v>
      </c>
      <c r="W36" s="775">
        <v>2000</v>
      </c>
      <c r="X36" s="774">
        <v>0</v>
      </c>
      <c r="Y36" s="757">
        <v>0</v>
      </c>
      <c r="Z36" s="776">
        <v>0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304" customFormat="1" ht="25.5" customHeight="1" x14ac:dyDescent="0.25">
      <c r="A37" s="771">
        <v>2321</v>
      </c>
      <c r="B37" s="805">
        <v>6121</v>
      </c>
      <c r="C37" s="840">
        <v>7232</v>
      </c>
      <c r="D37" s="841" t="s">
        <v>241</v>
      </c>
      <c r="E37" s="759" t="s">
        <v>113</v>
      </c>
      <c r="F37" s="760">
        <v>400</v>
      </c>
      <c r="G37" s="760">
        <v>2012</v>
      </c>
      <c r="H37" s="761">
        <v>2018</v>
      </c>
      <c r="I37" s="747">
        <f t="shared" si="0"/>
        <v>2550</v>
      </c>
      <c r="J37" s="756">
        <v>0</v>
      </c>
      <c r="K37" s="757">
        <v>50</v>
      </c>
      <c r="L37" s="750">
        <f t="shared" si="1"/>
        <v>2500</v>
      </c>
      <c r="M37" s="772">
        <v>0</v>
      </c>
      <c r="N37" s="773">
        <v>2500</v>
      </c>
      <c r="O37" s="774">
        <v>0</v>
      </c>
      <c r="P37" s="757">
        <v>0</v>
      </c>
      <c r="Q37" s="775">
        <v>0</v>
      </c>
      <c r="R37" s="774">
        <v>0</v>
      </c>
      <c r="S37" s="757">
        <v>0</v>
      </c>
      <c r="T37" s="775">
        <v>0</v>
      </c>
      <c r="U37" s="774">
        <v>0</v>
      </c>
      <c r="V37" s="757">
        <v>0</v>
      </c>
      <c r="W37" s="775">
        <v>0</v>
      </c>
      <c r="X37" s="774">
        <v>0</v>
      </c>
      <c r="Y37" s="757">
        <v>0</v>
      </c>
      <c r="Z37" s="776">
        <v>0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304" customFormat="1" ht="25.5" customHeight="1" x14ac:dyDescent="0.25">
      <c r="A38" s="771">
        <v>2321</v>
      </c>
      <c r="B38" s="805">
        <v>6121</v>
      </c>
      <c r="C38" s="840">
        <v>7233</v>
      </c>
      <c r="D38" s="841" t="s">
        <v>242</v>
      </c>
      <c r="E38" s="758" t="s">
        <v>113</v>
      </c>
      <c r="F38" s="777">
        <v>400</v>
      </c>
      <c r="G38" s="777">
        <v>2012</v>
      </c>
      <c r="H38" s="778">
        <v>2020</v>
      </c>
      <c r="I38" s="747">
        <f t="shared" si="0"/>
        <v>8815</v>
      </c>
      <c r="J38" s="756">
        <v>4588</v>
      </c>
      <c r="K38" s="757">
        <v>1900</v>
      </c>
      <c r="L38" s="750">
        <f t="shared" si="1"/>
        <v>800</v>
      </c>
      <c r="M38" s="772">
        <v>0</v>
      </c>
      <c r="N38" s="773">
        <v>800</v>
      </c>
      <c r="O38" s="774">
        <v>0</v>
      </c>
      <c r="P38" s="757">
        <v>0</v>
      </c>
      <c r="Q38" s="775">
        <v>800</v>
      </c>
      <c r="R38" s="774">
        <v>0</v>
      </c>
      <c r="S38" s="757">
        <v>0</v>
      </c>
      <c r="T38" s="775">
        <v>727</v>
      </c>
      <c r="U38" s="774">
        <v>0</v>
      </c>
      <c r="V38" s="757">
        <v>0</v>
      </c>
      <c r="W38" s="775">
        <v>0</v>
      </c>
      <c r="X38" s="774">
        <v>0</v>
      </c>
      <c r="Y38" s="757">
        <v>0</v>
      </c>
      <c r="Z38" s="776">
        <v>0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ht="9.75" customHeight="1" x14ac:dyDescent="0.4">
      <c r="A39" s="1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708"/>
    </row>
    <row r="40" spans="1:42" s="304" customFormat="1" ht="26.25" customHeight="1" x14ac:dyDescent="0.25">
      <c r="A40" s="771">
        <v>2321</v>
      </c>
      <c r="B40" s="805">
        <v>6121</v>
      </c>
      <c r="C40" s="840">
        <v>7234</v>
      </c>
      <c r="D40" s="841" t="s">
        <v>243</v>
      </c>
      <c r="E40" s="850" t="s">
        <v>113</v>
      </c>
      <c r="F40" s="760">
        <v>400</v>
      </c>
      <c r="G40" s="760">
        <v>2012</v>
      </c>
      <c r="H40" s="761">
        <v>2021</v>
      </c>
      <c r="I40" s="747">
        <f t="shared" si="0"/>
        <v>5335</v>
      </c>
      <c r="J40" s="807">
        <v>835</v>
      </c>
      <c r="K40" s="749">
        <v>300</v>
      </c>
      <c r="L40" s="750">
        <f t="shared" si="1"/>
        <v>1200</v>
      </c>
      <c r="M40" s="751">
        <v>1000</v>
      </c>
      <c r="N40" s="752">
        <v>200</v>
      </c>
      <c r="O40" s="753">
        <v>0</v>
      </c>
      <c r="P40" s="749">
        <v>0</v>
      </c>
      <c r="Q40" s="754">
        <v>1000</v>
      </c>
      <c r="R40" s="753">
        <v>0</v>
      </c>
      <c r="S40" s="749">
        <v>0</v>
      </c>
      <c r="T40" s="754">
        <v>1000</v>
      </c>
      <c r="U40" s="753">
        <v>0</v>
      </c>
      <c r="V40" s="749">
        <v>0</v>
      </c>
      <c r="W40" s="754">
        <v>1000</v>
      </c>
      <c r="X40" s="753">
        <v>0</v>
      </c>
      <c r="Y40" s="749">
        <v>0</v>
      </c>
      <c r="Z40" s="755">
        <v>0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304" customFormat="1" ht="25.5" customHeight="1" x14ac:dyDescent="0.25">
      <c r="A41" s="771">
        <v>2321</v>
      </c>
      <c r="B41" s="805">
        <v>6121</v>
      </c>
      <c r="C41" s="840">
        <v>7236</v>
      </c>
      <c r="D41" s="841" t="s">
        <v>244</v>
      </c>
      <c r="E41" s="758" t="s">
        <v>113</v>
      </c>
      <c r="F41" s="777">
        <v>400</v>
      </c>
      <c r="G41" s="777">
        <v>2012</v>
      </c>
      <c r="H41" s="778">
        <v>2021</v>
      </c>
      <c r="I41" s="747">
        <f t="shared" si="0"/>
        <v>16362</v>
      </c>
      <c r="J41" s="807">
        <v>7012</v>
      </c>
      <c r="K41" s="749">
        <v>450</v>
      </c>
      <c r="L41" s="750">
        <f t="shared" si="1"/>
        <v>2900</v>
      </c>
      <c r="M41" s="751">
        <v>2600</v>
      </c>
      <c r="N41" s="752">
        <v>300</v>
      </c>
      <c r="O41" s="753">
        <v>0</v>
      </c>
      <c r="P41" s="749">
        <v>0</v>
      </c>
      <c r="Q41" s="754">
        <v>2000</v>
      </c>
      <c r="R41" s="753">
        <v>0</v>
      </c>
      <c r="S41" s="749">
        <v>0</v>
      </c>
      <c r="T41" s="754">
        <v>2000</v>
      </c>
      <c r="U41" s="753">
        <v>0</v>
      </c>
      <c r="V41" s="749">
        <v>0</v>
      </c>
      <c r="W41" s="754">
        <v>2000</v>
      </c>
      <c r="X41" s="753">
        <v>0</v>
      </c>
      <c r="Y41" s="749">
        <v>0</v>
      </c>
      <c r="Z41" s="755">
        <v>0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304" customFormat="1" ht="25.5" customHeight="1" x14ac:dyDescent="0.25">
      <c r="A42" s="771">
        <v>2321</v>
      </c>
      <c r="B42" s="805">
        <v>6121</v>
      </c>
      <c r="C42" s="881">
        <v>7254</v>
      </c>
      <c r="D42" s="882" t="s">
        <v>280</v>
      </c>
      <c r="E42" s="759" t="s">
        <v>69</v>
      </c>
      <c r="F42" s="760">
        <v>400</v>
      </c>
      <c r="G42" s="760">
        <v>2010</v>
      </c>
      <c r="H42" s="761">
        <v>2019</v>
      </c>
      <c r="I42" s="747">
        <f t="shared" si="0"/>
        <v>6966</v>
      </c>
      <c r="J42" s="807">
        <v>120</v>
      </c>
      <c r="K42" s="749">
        <v>0</v>
      </c>
      <c r="L42" s="750">
        <f t="shared" si="1"/>
        <v>150</v>
      </c>
      <c r="M42" s="751">
        <v>150</v>
      </c>
      <c r="N42" s="752">
        <v>0</v>
      </c>
      <c r="O42" s="753">
        <v>0</v>
      </c>
      <c r="P42" s="749">
        <v>0</v>
      </c>
      <c r="Q42" s="754">
        <v>0</v>
      </c>
      <c r="R42" s="753">
        <v>6696</v>
      </c>
      <c r="S42" s="749">
        <v>0</v>
      </c>
      <c r="T42" s="754">
        <v>0</v>
      </c>
      <c r="U42" s="753">
        <v>0</v>
      </c>
      <c r="V42" s="749">
        <v>0</v>
      </c>
      <c r="W42" s="754">
        <v>0</v>
      </c>
      <c r="X42" s="753">
        <v>0</v>
      </c>
      <c r="Y42" s="749">
        <v>0</v>
      </c>
      <c r="Z42" s="755">
        <v>0</v>
      </c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304" customFormat="1" ht="25.5" customHeight="1" x14ac:dyDescent="0.25">
      <c r="A43" s="771">
        <v>2321</v>
      </c>
      <c r="B43" s="805">
        <v>6121</v>
      </c>
      <c r="C43" s="881">
        <v>7255</v>
      </c>
      <c r="D43" s="882" t="s">
        <v>281</v>
      </c>
      <c r="E43" s="759" t="s">
        <v>28</v>
      </c>
      <c r="F43" s="760">
        <v>400</v>
      </c>
      <c r="G43" s="760">
        <v>2010</v>
      </c>
      <c r="H43" s="761">
        <v>2018</v>
      </c>
      <c r="I43" s="747">
        <f t="shared" si="0"/>
        <v>7779</v>
      </c>
      <c r="J43" s="807">
        <v>911</v>
      </c>
      <c r="K43" s="749">
        <v>20</v>
      </c>
      <c r="L43" s="750">
        <f t="shared" si="1"/>
        <v>6848</v>
      </c>
      <c r="M43" s="751">
        <v>130</v>
      </c>
      <c r="N43" s="752">
        <v>200</v>
      </c>
      <c r="O43" s="753">
        <v>6518</v>
      </c>
      <c r="P43" s="749">
        <v>0</v>
      </c>
      <c r="Q43" s="754">
        <v>0</v>
      </c>
      <c r="R43" s="753">
        <v>0</v>
      </c>
      <c r="S43" s="749">
        <v>0</v>
      </c>
      <c r="T43" s="754">
        <v>0</v>
      </c>
      <c r="U43" s="753">
        <v>0</v>
      </c>
      <c r="V43" s="749">
        <v>0</v>
      </c>
      <c r="W43" s="754">
        <v>0</v>
      </c>
      <c r="X43" s="753">
        <v>0</v>
      </c>
      <c r="Y43" s="749">
        <v>0</v>
      </c>
      <c r="Z43" s="755">
        <v>0</v>
      </c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304" customFormat="1" ht="25.5" customHeight="1" x14ac:dyDescent="0.25">
      <c r="A44" s="771">
        <v>2321</v>
      </c>
      <c r="B44" s="805">
        <v>6121</v>
      </c>
      <c r="C44" s="844">
        <v>7256</v>
      </c>
      <c r="D44" s="876" t="s">
        <v>282</v>
      </c>
      <c r="E44" s="758" t="s">
        <v>75</v>
      </c>
      <c r="F44" s="777">
        <v>400</v>
      </c>
      <c r="G44" s="777">
        <v>2013</v>
      </c>
      <c r="H44" s="778">
        <v>2020</v>
      </c>
      <c r="I44" s="747">
        <f t="shared" si="0"/>
        <v>25901</v>
      </c>
      <c r="J44" s="807">
        <v>5351</v>
      </c>
      <c r="K44" s="749">
        <v>50</v>
      </c>
      <c r="L44" s="750">
        <f t="shared" si="1"/>
        <v>500</v>
      </c>
      <c r="M44" s="751">
        <v>0</v>
      </c>
      <c r="N44" s="752">
        <v>500</v>
      </c>
      <c r="O44" s="753">
        <v>0</v>
      </c>
      <c r="P44" s="749">
        <v>0</v>
      </c>
      <c r="Q44" s="754">
        <v>10000</v>
      </c>
      <c r="R44" s="753">
        <v>0</v>
      </c>
      <c r="S44" s="749">
        <v>0</v>
      </c>
      <c r="T44" s="754">
        <v>10000</v>
      </c>
      <c r="U44" s="753">
        <v>0</v>
      </c>
      <c r="V44" s="749">
        <v>0</v>
      </c>
      <c r="W44" s="754">
        <v>0</v>
      </c>
      <c r="X44" s="753">
        <v>0</v>
      </c>
      <c r="Y44" s="749">
        <v>0</v>
      </c>
      <c r="Z44" s="755">
        <v>0</v>
      </c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304" customFormat="1" ht="25.5" customHeight="1" x14ac:dyDescent="0.25">
      <c r="A45" s="771">
        <v>2321</v>
      </c>
      <c r="B45" s="805">
        <v>6121</v>
      </c>
      <c r="C45" s="881">
        <v>7257</v>
      </c>
      <c r="D45" s="882" t="s">
        <v>283</v>
      </c>
      <c r="E45" s="891" t="s">
        <v>69</v>
      </c>
      <c r="F45" s="869">
        <v>400</v>
      </c>
      <c r="G45" s="869">
        <v>2013</v>
      </c>
      <c r="H45" s="870">
        <v>2021</v>
      </c>
      <c r="I45" s="747">
        <f t="shared" si="0"/>
        <v>62811</v>
      </c>
      <c r="J45" s="807">
        <v>1811</v>
      </c>
      <c r="K45" s="749">
        <v>0</v>
      </c>
      <c r="L45" s="750">
        <f t="shared" si="1"/>
        <v>1000</v>
      </c>
      <c r="M45" s="751">
        <v>0</v>
      </c>
      <c r="N45" s="752">
        <v>1000</v>
      </c>
      <c r="O45" s="753">
        <v>0</v>
      </c>
      <c r="P45" s="749">
        <v>0</v>
      </c>
      <c r="Q45" s="754">
        <v>20000</v>
      </c>
      <c r="R45" s="753">
        <v>0</v>
      </c>
      <c r="S45" s="749">
        <v>0</v>
      </c>
      <c r="T45" s="754">
        <v>20000</v>
      </c>
      <c r="U45" s="753">
        <v>0</v>
      </c>
      <c r="V45" s="749">
        <v>0</v>
      </c>
      <c r="W45" s="754">
        <v>20000</v>
      </c>
      <c r="X45" s="753">
        <v>0</v>
      </c>
      <c r="Y45" s="749">
        <v>0</v>
      </c>
      <c r="Z45" s="755">
        <v>0</v>
      </c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304" customFormat="1" ht="25.5" customHeight="1" x14ac:dyDescent="0.25">
      <c r="A46" s="771">
        <v>2321</v>
      </c>
      <c r="B46" s="805">
        <v>6121</v>
      </c>
      <c r="C46" s="840">
        <v>7267</v>
      </c>
      <c r="D46" s="841" t="s">
        <v>331</v>
      </c>
      <c r="E46" s="850" t="s">
        <v>28</v>
      </c>
      <c r="F46" s="760">
        <v>400</v>
      </c>
      <c r="G46" s="760">
        <v>2012</v>
      </c>
      <c r="H46" s="761">
        <v>2019</v>
      </c>
      <c r="I46" s="747">
        <f t="shared" si="0"/>
        <v>11315</v>
      </c>
      <c r="J46" s="807">
        <v>2005</v>
      </c>
      <c r="K46" s="749">
        <v>70</v>
      </c>
      <c r="L46" s="750">
        <f t="shared" si="1"/>
        <v>6740</v>
      </c>
      <c r="M46" s="751">
        <v>740</v>
      </c>
      <c r="N46" s="752">
        <v>6000</v>
      </c>
      <c r="O46" s="753">
        <v>0</v>
      </c>
      <c r="P46" s="749">
        <v>0</v>
      </c>
      <c r="Q46" s="754">
        <v>2500</v>
      </c>
      <c r="R46" s="753">
        <v>0</v>
      </c>
      <c r="S46" s="749">
        <v>0</v>
      </c>
      <c r="T46" s="754">
        <v>0</v>
      </c>
      <c r="U46" s="753">
        <v>0</v>
      </c>
      <c r="V46" s="749">
        <v>0</v>
      </c>
      <c r="W46" s="754">
        <v>0</v>
      </c>
      <c r="X46" s="753">
        <v>0</v>
      </c>
      <c r="Y46" s="749">
        <v>0</v>
      </c>
      <c r="Z46" s="755">
        <v>0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304" customFormat="1" ht="27" customHeight="1" x14ac:dyDescent="0.25">
      <c r="A47" s="771">
        <v>2321</v>
      </c>
      <c r="B47" s="805">
        <v>6121</v>
      </c>
      <c r="C47" s="879">
        <v>7286</v>
      </c>
      <c r="D47" s="880" t="s">
        <v>246</v>
      </c>
      <c r="E47" s="759" t="s">
        <v>113</v>
      </c>
      <c r="F47" s="760">
        <v>400</v>
      </c>
      <c r="G47" s="760">
        <v>2015</v>
      </c>
      <c r="H47" s="761">
        <v>2021</v>
      </c>
      <c r="I47" s="747">
        <f t="shared" si="0"/>
        <v>2000</v>
      </c>
      <c r="J47" s="807">
        <v>0</v>
      </c>
      <c r="K47" s="749">
        <v>0</v>
      </c>
      <c r="L47" s="750">
        <f t="shared" si="1"/>
        <v>500</v>
      </c>
      <c r="M47" s="751">
        <v>25</v>
      </c>
      <c r="N47" s="752">
        <v>475</v>
      </c>
      <c r="O47" s="753">
        <v>0</v>
      </c>
      <c r="P47" s="749">
        <v>0</v>
      </c>
      <c r="Q47" s="754">
        <v>500</v>
      </c>
      <c r="R47" s="753">
        <v>0</v>
      </c>
      <c r="S47" s="749">
        <v>0</v>
      </c>
      <c r="T47" s="754">
        <v>500</v>
      </c>
      <c r="U47" s="753">
        <v>0</v>
      </c>
      <c r="V47" s="749">
        <v>0</v>
      </c>
      <c r="W47" s="754">
        <v>500</v>
      </c>
      <c r="X47" s="753">
        <v>0</v>
      </c>
      <c r="Y47" s="749">
        <v>0</v>
      </c>
      <c r="Z47" s="755">
        <v>0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304" customFormat="1" ht="25.5" customHeight="1" x14ac:dyDescent="0.25">
      <c r="A48" s="771">
        <v>2321</v>
      </c>
      <c r="B48" s="805">
        <v>6121</v>
      </c>
      <c r="C48" s="844">
        <v>7295</v>
      </c>
      <c r="D48" s="876" t="s">
        <v>284</v>
      </c>
      <c r="E48" s="759" t="s">
        <v>28</v>
      </c>
      <c r="F48" s="760">
        <v>400</v>
      </c>
      <c r="G48" s="760">
        <v>2015</v>
      </c>
      <c r="H48" s="761">
        <v>2021</v>
      </c>
      <c r="I48" s="747">
        <f t="shared" si="0"/>
        <v>46822</v>
      </c>
      <c r="J48" s="807">
        <v>822</v>
      </c>
      <c r="K48" s="749">
        <v>4000</v>
      </c>
      <c r="L48" s="750">
        <f t="shared" si="1"/>
        <v>6000</v>
      </c>
      <c r="M48" s="751">
        <v>6000</v>
      </c>
      <c r="N48" s="752">
        <v>0</v>
      </c>
      <c r="O48" s="753">
        <v>0</v>
      </c>
      <c r="P48" s="749">
        <v>0</v>
      </c>
      <c r="Q48" s="754">
        <v>14500</v>
      </c>
      <c r="R48" s="753">
        <v>0</v>
      </c>
      <c r="S48" s="749">
        <v>0</v>
      </c>
      <c r="T48" s="754">
        <v>14500</v>
      </c>
      <c r="U48" s="753">
        <v>0</v>
      </c>
      <c r="V48" s="749">
        <v>0</v>
      </c>
      <c r="W48" s="754">
        <v>7000</v>
      </c>
      <c r="X48" s="753">
        <v>0</v>
      </c>
      <c r="Y48" s="749">
        <v>0</v>
      </c>
      <c r="Z48" s="755">
        <v>0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304" customFormat="1" ht="25.5" customHeight="1" x14ac:dyDescent="0.25">
      <c r="A49" s="771">
        <v>2321</v>
      </c>
      <c r="B49" s="805">
        <v>6122</v>
      </c>
      <c r="C49" s="844">
        <v>7295</v>
      </c>
      <c r="D49" s="876" t="s">
        <v>284</v>
      </c>
      <c r="E49" s="759" t="s">
        <v>28</v>
      </c>
      <c r="F49" s="760">
        <v>400</v>
      </c>
      <c r="G49" s="760">
        <v>2015</v>
      </c>
      <c r="H49" s="761">
        <v>2021</v>
      </c>
      <c r="I49" s="747">
        <f t="shared" si="0"/>
        <v>44200</v>
      </c>
      <c r="J49" s="807">
        <v>0</v>
      </c>
      <c r="K49" s="749">
        <v>5000</v>
      </c>
      <c r="L49" s="750">
        <f t="shared" si="1"/>
        <v>9200</v>
      </c>
      <c r="M49" s="751">
        <v>9200</v>
      </c>
      <c r="N49" s="752">
        <v>0</v>
      </c>
      <c r="O49" s="753">
        <v>0</v>
      </c>
      <c r="P49" s="749">
        <v>0</v>
      </c>
      <c r="Q49" s="754">
        <v>10000</v>
      </c>
      <c r="R49" s="753">
        <v>0</v>
      </c>
      <c r="S49" s="749">
        <v>0</v>
      </c>
      <c r="T49" s="754">
        <v>10000</v>
      </c>
      <c r="U49" s="753">
        <v>0</v>
      </c>
      <c r="V49" s="749">
        <v>0</v>
      </c>
      <c r="W49" s="754">
        <v>10000</v>
      </c>
      <c r="X49" s="753">
        <v>0</v>
      </c>
      <c r="Y49" s="749">
        <v>0</v>
      </c>
      <c r="Z49" s="755">
        <v>0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304" customFormat="1" ht="25.5" customHeight="1" x14ac:dyDescent="0.25">
      <c r="A50" s="771">
        <v>2321</v>
      </c>
      <c r="B50" s="805">
        <v>6121</v>
      </c>
      <c r="C50" s="879">
        <v>7296</v>
      </c>
      <c r="D50" s="883" t="s">
        <v>285</v>
      </c>
      <c r="E50" s="759" t="s">
        <v>69</v>
      </c>
      <c r="F50" s="760">
        <v>400</v>
      </c>
      <c r="G50" s="760">
        <v>2008</v>
      </c>
      <c r="H50" s="761">
        <v>2019</v>
      </c>
      <c r="I50" s="747">
        <f t="shared" si="0"/>
        <v>29459</v>
      </c>
      <c r="J50" s="807">
        <v>1259</v>
      </c>
      <c r="K50" s="749">
        <v>100</v>
      </c>
      <c r="L50" s="750">
        <f t="shared" si="1"/>
        <v>12000</v>
      </c>
      <c r="M50" s="751">
        <v>0</v>
      </c>
      <c r="N50" s="752">
        <v>12000</v>
      </c>
      <c r="O50" s="753">
        <v>0</v>
      </c>
      <c r="P50" s="749">
        <v>0</v>
      </c>
      <c r="Q50" s="754">
        <v>16100</v>
      </c>
      <c r="R50" s="753">
        <v>0</v>
      </c>
      <c r="S50" s="749">
        <v>0</v>
      </c>
      <c r="T50" s="754">
        <v>0</v>
      </c>
      <c r="U50" s="753">
        <v>0</v>
      </c>
      <c r="V50" s="749">
        <v>0</v>
      </c>
      <c r="W50" s="754">
        <v>0</v>
      </c>
      <c r="X50" s="753">
        <v>0</v>
      </c>
      <c r="Y50" s="749">
        <v>0</v>
      </c>
      <c r="Z50" s="755">
        <v>0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304" customFormat="1" ht="27" customHeight="1" x14ac:dyDescent="0.25">
      <c r="A51" s="771">
        <v>2321</v>
      </c>
      <c r="B51" s="805">
        <v>6121</v>
      </c>
      <c r="C51" s="844">
        <v>7297</v>
      </c>
      <c r="D51" s="876" t="s">
        <v>286</v>
      </c>
      <c r="E51" s="759" t="s">
        <v>69</v>
      </c>
      <c r="F51" s="760">
        <v>400</v>
      </c>
      <c r="G51" s="760">
        <v>2010</v>
      </c>
      <c r="H51" s="761">
        <v>2018</v>
      </c>
      <c r="I51" s="747">
        <f t="shared" si="0"/>
        <v>5422</v>
      </c>
      <c r="J51" s="807">
        <v>472</v>
      </c>
      <c r="K51" s="749">
        <v>4820</v>
      </c>
      <c r="L51" s="750">
        <f t="shared" si="1"/>
        <v>130</v>
      </c>
      <c r="M51" s="751">
        <v>130</v>
      </c>
      <c r="N51" s="752">
        <v>0</v>
      </c>
      <c r="O51" s="753">
        <v>0</v>
      </c>
      <c r="P51" s="749">
        <v>0</v>
      </c>
      <c r="Q51" s="754">
        <v>0</v>
      </c>
      <c r="R51" s="753">
        <v>0</v>
      </c>
      <c r="S51" s="749">
        <v>0</v>
      </c>
      <c r="T51" s="754">
        <v>0</v>
      </c>
      <c r="U51" s="753">
        <v>0</v>
      </c>
      <c r="V51" s="749">
        <v>0</v>
      </c>
      <c r="W51" s="754">
        <v>0</v>
      </c>
      <c r="X51" s="753">
        <v>0</v>
      </c>
      <c r="Y51" s="749">
        <v>0</v>
      </c>
      <c r="Z51" s="755">
        <v>0</v>
      </c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304" customFormat="1" ht="28.5" customHeight="1" x14ac:dyDescent="0.25">
      <c r="A52" s="771">
        <v>2321</v>
      </c>
      <c r="B52" s="805">
        <v>6121</v>
      </c>
      <c r="C52" s="879">
        <v>7302</v>
      </c>
      <c r="D52" s="892" t="s">
        <v>326</v>
      </c>
      <c r="E52" s="759" t="s">
        <v>28</v>
      </c>
      <c r="F52" s="760">
        <v>400</v>
      </c>
      <c r="G52" s="760">
        <v>2008</v>
      </c>
      <c r="H52" s="761">
        <v>2019</v>
      </c>
      <c r="I52" s="747">
        <f t="shared" si="0"/>
        <v>21871</v>
      </c>
      <c r="J52" s="807">
        <v>1871</v>
      </c>
      <c r="K52" s="749">
        <v>0</v>
      </c>
      <c r="L52" s="750">
        <f t="shared" si="1"/>
        <v>15000</v>
      </c>
      <c r="M52" s="751">
        <v>0</v>
      </c>
      <c r="N52" s="752">
        <v>15000</v>
      </c>
      <c r="O52" s="753">
        <v>0</v>
      </c>
      <c r="P52" s="749">
        <v>0</v>
      </c>
      <c r="Q52" s="754">
        <v>5000</v>
      </c>
      <c r="R52" s="753">
        <v>0</v>
      </c>
      <c r="S52" s="749">
        <v>0</v>
      </c>
      <c r="T52" s="754">
        <v>0</v>
      </c>
      <c r="U52" s="753">
        <v>0</v>
      </c>
      <c r="V52" s="749">
        <v>0</v>
      </c>
      <c r="W52" s="754">
        <v>0</v>
      </c>
      <c r="X52" s="753">
        <v>0</v>
      </c>
      <c r="Y52" s="749">
        <v>0</v>
      </c>
      <c r="Z52" s="755">
        <v>0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304" customFormat="1" ht="25.5" customHeight="1" x14ac:dyDescent="0.25">
      <c r="A53" s="771">
        <v>2321</v>
      </c>
      <c r="B53" s="805">
        <v>6121</v>
      </c>
      <c r="C53" s="879">
        <v>7303</v>
      </c>
      <c r="D53" s="892" t="s">
        <v>287</v>
      </c>
      <c r="E53" s="850" t="s">
        <v>28</v>
      </c>
      <c r="F53" s="760">
        <v>400</v>
      </c>
      <c r="G53" s="760">
        <v>2009</v>
      </c>
      <c r="H53" s="761">
        <v>2019</v>
      </c>
      <c r="I53" s="747">
        <f t="shared" si="0"/>
        <v>9208</v>
      </c>
      <c r="J53" s="807">
        <v>720</v>
      </c>
      <c r="K53" s="749">
        <v>0</v>
      </c>
      <c r="L53" s="750">
        <f t="shared" si="1"/>
        <v>50</v>
      </c>
      <c r="M53" s="751">
        <v>50</v>
      </c>
      <c r="N53" s="752">
        <v>0</v>
      </c>
      <c r="O53" s="753">
        <v>0</v>
      </c>
      <c r="P53" s="749">
        <v>0</v>
      </c>
      <c r="Q53" s="754">
        <v>8438</v>
      </c>
      <c r="R53" s="753">
        <v>0</v>
      </c>
      <c r="S53" s="749">
        <v>0</v>
      </c>
      <c r="T53" s="754">
        <v>0</v>
      </c>
      <c r="U53" s="753">
        <v>0</v>
      </c>
      <c r="V53" s="749">
        <v>0</v>
      </c>
      <c r="W53" s="754">
        <v>0</v>
      </c>
      <c r="X53" s="753">
        <v>0</v>
      </c>
      <c r="Y53" s="749">
        <v>0</v>
      </c>
      <c r="Z53" s="755">
        <v>0</v>
      </c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304" customFormat="1" ht="25.5" customHeight="1" x14ac:dyDescent="0.25">
      <c r="A54" s="771">
        <v>2321</v>
      </c>
      <c r="B54" s="805">
        <v>6121</v>
      </c>
      <c r="C54" s="844">
        <v>7307</v>
      </c>
      <c r="D54" s="876" t="s">
        <v>288</v>
      </c>
      <c r="E54" s="850" t="s">
        <v>59</v>
      </c>
      <c r="F54" s="760">
        <v>400</v>
      </c>
      <c r="G54" s="760">
        <v>2010</v>
      </c>
      <c r="H54" s="761">
        <v>2018</v>
      </c>
      <c r="I54" s="747">
        <f t="shared" si="0"/>
        <v>9163</v>
      </c>
      <c r="J54" s="807">
        <v>2172</v>
      </c>
      <c r="K54" s="749">
        <v>6770</v>
      </c>
      <c r="L54" s="750">
        <f t="shared" si="1"/>
        <v>221</v>
      </c>
      <c r="M54" s="751">
        <v>221</v>
      </c>
      <c r="N54" s="752">
        <v>0</v>
      </c>
      <c r="O54" s="753">
        <v>0</v>
      </c>
      <c r="P54" s="749">
        <v>0</v>
      </c>
      <c r="Q54" s="754">
        <v>0</v>
      </c>
      <c r="R54" s="753">
        <v>0</v>
      </c>
      <c r="S54" s="749">
        <v>0</v>
      </c>
      <c r="T54" s="754">
        <v>0</v>
      </c>
      <c r="U54" s="753">
        <v>0</v>
      </c>
      <c r="V54" s="749">
        <v>0</v>
      </c>
      <c r="W54" s="754">
        <v>0</v>
      </c>
      <c r="X54" s="753">
        <v>0</v>
      </c>
      <c r="Y54" s="749">
        <v>0</v>
      </c>
      <c r="Z54" s="755">
        <v>0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304" customFormat="1" ht="25.5" customHeight="1" x14ac:dyDescent="0.25">
      <c r="A55" s="771">
        <v>2321</v>
      </c>
      <c r="B55" s="805">
        <v>6121</v>
      </c>
      <c r="C55" s="879">
        <v>7308</v>
      </c>
      <c r="D55" s="890" t="s">
        <v>289</v>
      </c>
      <c r="E55" s="850" t="s">
        <v>28</v>
      </c>
      <c r="F55" s="760">
        <v>400</v>
      </c>
      <c r="G55" s="760">
        <v>2010</v>
      </c>
      <c r="H55" s="761">
        <v>2020</v>
      </c>
      <c r="I55" s="747">
        <f t="shared" si="0"/>
        <v>41639</v>
      </c>
      <c r="J55" s="807">
        <v>1675</v>
      </c>
      <c r="K55" s="749">
        <v>0</v>
      </c>
      <c r="L55" s="750">
        <f t="shared" si="1"/>
        <v>60</v>
      </c>
      <c r="M55" s="751">
        <v>60</v>
      </c>
      <c r="N55" s="752">
        <v>0</v>
      </c>
      <c r="O55" s="753">
        <v>0</v>
      </c>
      <c r="P55" s="749">
        <v>0</v>
      </c>
      <c r="Q55" s="754">
        <v>20000</v>
      </c>
      <c r="R55" s="753">
        <v>0</v>
      </c>
      <c r="S55" s="749">
        <v>0</v>
      </c>
      <c r="T55" s="754">
        <v>19904</v>
      </c>
      <c r="U55" s="753">
        <v>0</v>
      </c>
      <c r="V55" s="749">
        <v>0</v>
      </c>
      <c r="W55" s="754">
        <v>0</v>
      </c>
      <c r="X55" s="753">
        <v>0</v>
      </c>
      <c r="Y55" s="749">
        <v>0</v>
      </c>
      <c r="Z55" s="755">
        <v>0</v>
      </c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304" customFormat="1" ht="25.5" customHeight="1" x14ac:dyDescent="0.25">
      <c r="A56" s="771">
        <v>2321</v>
      </c>
      <c r="B56" s="805">
        <v>6121</v>
      </c>
      <c r="C56" s="844">
        <v>7313</v>
      </c>
      <c r="D56" s="876" t="s">
        <v>290</v>
      </c>
      <c r="E56" s="759" t="s">
        <v>57</v>
      </c>
      <c r="F56" s="760">
        <v>400</v>
      </c>
      <c r="G56" s="760">
        <v>2013</v>
      </c>
      <c r="H56" s="761">
        <v>2018</v>
      </c>
      <c r="I56" s="747">
        <f t="shared" si="0"/>
        <v>2470</v>
      </c>
      <c r="J56" s="807">
        <v>230</v>
      </c>
      <c r="K56" s="749">
        <v>60</v>
      </c>
      <c r="L56" s="750">
        <f t="shared" si="1"/>
        <v>2180</v>
      </c>
      <c r="M56" s="751">
        <v>2180</v>
      </c>
      <c r="N56" s="752">
        <v>0</v>
      </c>
      <c r="O56" s="753">
        <v>0</v>
      </c>
      <c r="P56" s="749">
        <v>0</v>
      </c>
      <c r="Q56" s="754">
        <v>0</v>
      </c>
      <c r="R56" s="753">
        <v>0</v>
      </c>
      <c r="S56" s="749">
        <v>0</v>
      </c>
      <c r="T56" s="754">
        <v>0</v>
      </c>
      <c r="U56" s="753">
        <v>0</v>
      </c>
      <c r="V56" s="749">
        <v>0</v>
      </c>
      <c r="W56" s="754">
        <v>0</v>
      </c>
      <c r="X56" s="753">
        <v>0</v>
      </c>
      <c r="Y56" s="749">
        <v>0</v>
      </c>
      <c r="Z56" s="755">
        <v>0</v>
      </c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304" customFormat="1" ht="32.25" customHeight="1" x14ac:dyDescent="0.25">
      <c r="A57" s="771">
        <v>2321</v>
      </c>
      <c r="B57" s="805">
        <v>6121</v>
      </c>
      <c r="C57" s="844">
        <v>7314</v>
      </c>
      <c r="D57" s="876" t="s">
        <v>327</v>
      </c>
      <c r="E57" s="850" t="s">
        <v>28</v>
      </c>
      <c r="F57" s="760">
        <v>400</v>
      </c>
      <c r="G57" s="760">
        <v>2008</v>
      </c>
      <c r="H57" s="761">
        <v>2018</v>
      </c>
      <c r="I57" s="747">
        <f t="shared" si="0"/>
        <v>24573</v>
      </c>
      <c r="J57" s="807">
        <v>5853</v>
      </c>
      <c r="K57" s="749">
        <v>12780</v>
      </c>
      <c r="L57" s="750">
        <f t="shared" si="1"/>
        <v>5940</v>
      </c>
      <c r="M57" s="751">
        <v>5940</v>
      </c>
      <c r="N57" s="752">
        <v>0</v>
      </c>
      <c r="O57" s="753">
        <v>0</v>
      </c>
      <c r="P57" s="749">
        <v>0</v>
      </c>
      <c r="Q57" s="754">
        <v>0</v>
      </c>
      <c r="R57" s="753">
        <v>0</v>
      </c>
      <c r="S57" s="749">
        <v>0</v>
      </c>
      <c r="T57" s="754">
        <v>0</v>
      </c>
      <c r="U57" s="753">
        <v>0</v>
      </c>
      <c r="V57" s="749">
        <v>0</v>
      </c>
      <c r="W57" s="754">
        <v>0</v>
      </c>
      <c r="X57" s="753">
        <v>0</v>
      </c>
      <c r="Y57" s="749">
        <v>0</v>
      </c>
      <c r="Z57" s="755">
        <v>0</v>
      </c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304" customFormat="1" ht="32.25" customHeight="1" x14ac:dyDescent="0.25">
      <c r="A58" s="771">
        <v>2321</v>
      </c>
      <c r="B58" s="805">
        <v>6121</v>
      </c>
      <c r="C58" s="840">
        <v>7315</v>
      </c>
      <c r="D58" s="841" t="s">
        <v>291</v>
      </c>
      <c r="E58" s="850" t="s">
        <v>75</v>
      </c>
      <c r="F58" s="760">
        <v>400</v>
      </c>
      <c r="G58" s="760">
        <v>2011</v>
      </c>
      <c r="H58" s="761">
        <v>2022</v>
      </c>
      <c r="I58" s="747">
        <f t="shared" si="0"/>
        <v>126050</v>
      </c>
      <c r="J58" s="807">
        <v>3737</v>
      </c>
      <c r="K58" s="749">
        <v>5813</v>
      </c>
      <c r="L58" s="750">
        <f t="shared" si="1"/>
        <v>7500</v>
      </c>
      <c r="M58" s="751">
        <v>6500</v>
      </c>
      <c r="N58" s="752">
        <v>1000</v>
      </c>
      <c r="O58" s="753">
        <v>0</v>
      </c>
      <c r="P58" s="749">
        <v>0</v>
      </c>
      <c r="Q58" s="754">
        <v>20000</v>
      </c>
      <c r="R58" s="753">
        <v>0</v>
      </c>
      <c r="S58" s="749">
        <v>0</v>
      </c>
      <c r="T58" s="754">
        <v>30000</v>
      </c>
      <c r="U58" s="753">
        <v>0</v>
      </c>
      <c r="V58" s="749">
        <v>0</v>
      </c>
      <c r="W58" s="754">
        <v>40000</v>
      </c>
      <c r="X58" s="753">
        <v>0</v>
      </c>
      <c r="Y58" s="749">
        <v>0</v>
      </c>
      <c r="Z58" s="755">
        <v>19000</v>
      </c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s="304" customFormat="1" ht="28.5" customHeight="1" x14ac:dyDescent="0.25">
      <c r="A59" s="771">
        <v>2321</v>
      </c>
      <c r="B59" s="805">
        <v>6121</v>
      </c>
      <c r="C59" s="840">
        <v>7316</v>
      </c>
      <c r="D59" s="841" t="s">
        <v>292</v>
      </c>
      <c r="E59" s="850" t="s">
        <v>28</v>
      </c>
      <c r="F59" s="760">
        <v>400</v>
      </c>
      <c r="G59" s="760">
        <v>2011</v>
      </c>
      <c r="H59" s="761">
        <v>2019</v>
      </c>
      <c r="I59" s="747">
        <f t="shared" si="0"/>
        <v>41410</v>
      </c>
      <c r="J59" s="807">
        <v>2460</v>
      </c>
      <c r="K59" s="749">
        <v>1150</v>
      </c>
      <c r="L59" s="750">
        <f t="shared" si="1"/>
        <v>16950</v>
      </c>
      <c r="M59" s="751">
        <v>1950</v>
      </c>
      <c r="N59" s="752">
        <v>15000</v>
      </c>
      <c r="O59" s="753">
        <v>0</v>
      </c>
      <c r="P59" s="749">
        <v>0</v>
      </c>
      <c r="Q59" s="754">
        <v>20850</v>
      </c>
      <c r="R59" s="753">
        <v>0</v>
      </c>
      <c r="S59" s="749">
        <v>0</v>
      </c>
      <c r="T59" s="754">
        <v>0</v>
      </c>
      <c r="U59" s="753">
        <v>0</v>
      </c>
      <c r="V59" s="749">
        <v>0</v>
      </c>
      <c r="W59" s="754">
        <v>0</v>
      </c>
      <c r="X59" s="753">
        <v>0</v>
      </c>
      <c r="Y59" s="749">
        <v>0</v>
      </c>
      <c r="Z59" s="755">
        <v>0</v>
      </c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42" s="304" customFormat="1" ht="25.5" customHeight="1" x14ac:dyDescent="0.25">
      <c r="A60" s="771">
        <v>2321</v>
      </c>
      <c r="B60" s="805">
        <v>6121</v>
      </c>
      <c r="C60" s="840">
        <v>7318</v>
      </c>
      <c r="D60" s="841" t="s">
        <v>293</v>
      </c>
      <c r="E60" s="850" t="s">
        <v>69</v>
      </c>
      <c r="F60" s="760">
        <v>400</v>
      </c>
      <c r="G60" s="760">
        <v>2012</v>
      </c>
      <c r="H60" s="761">
        <v>2018</v>
      </c>
      <c r="I60" s="747">
        <f t="shared" si="0"/>
        <v>3780</v>
      </c>
      <c r="J60" s="807">
        <v>524</v>
      </c>
      <c r="K60" s="749">
        <v>976</v>
      </c>
      <c r="L60" s="750">
        <f t="shared" si="1"/>
        <v>2280</v>
      </c>
      <c r="M60" s="751">
        <v>1500</v>
      </c>
      <c r="N60" s="752">
        <v>780</v>
      </c>
      <c r="O60" s="753">
        <v>0</v>
      </c>
      <c r="P60" s="749">
        <v>0</v>
      </c>
      <c r="Q60" s="754">
        <v>0</v>
      </c>
      <c r="R60" s="753">
        <v>0</v>
      </c>
      <c r="S60" s="749">
        <v>0</v>
      </c>
      <c r="T60" s="754">
        <v>0</v>
      </c>
      <c r="U60" s="753">
        <v>0</v>
      </c>
      <c r="V60" s="749">
        <v>0</v>
      </c>
      <c r="W60" s="754">
        <v>0</v>
      </c>
      <c r="X60" s="753">
        <v>0</v>
      </c>
      <c r="Y60" s="749">
        <v>0</v>
      </c>
      <c r="Z60" s="755">
        <v>0</v>
      </c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304" customFormat="1" ht="30.75" customHeight="1" x14ac:dyDescent="0.25">
      <c r="A61" s="771">
        <v>2321</v>
      </c>
      <c r="B61" s="805">
        <v>6121</v>
      </c>
      <c r="C61" s="840">
        <v>7319</v>
      </c>
      <c r="D61" s="841" t="s">
        <v>248</v>
      </c>
      <c r="E61" s="850" t="s">
        <v>59</v>
      </c>
      <c r="F61" s="760">
        <v>400</v>
      </c>
      <c r="G61" s="760">
        <v>2014</v>
      </c>
      <c r="H61" s="761">
        <v>2020</v>
      </c>
      <c r="I61" s="747">
        <f t="shared" si="0"/>
        <v>43150</v>
      </c>
      <c r="J61" s="807">
        <v>1111</v>
      </c>
      <c r="K61" s="749">
        <v>689</v>
      </c>
      <c r="L61" s="750">
        <f t="shared" si="1"/>
        <v>14000</v>
      </c>
      <c r="M61" s="751">
        <v>5000</v>
      </c>
      <c r="N61" s="752">
        <v>9000</v>
      </c>
      <c r="O61" s="753">
        <v>0</v>
      </c>
      <c r="P61" s="749">
        <v>0</v>
      </c>
      <c r="Q61" s="754">
        <v>16000</v>
      </c>
      <c r="R61" s="753">
        <v>0</v>
      </c>
      <c r="S61" s="749">
        <v>0</v>
      </c>
      <c r="T61" s="754">
        <v>11350</v>
      </c>
      <c r="U61" s="753">
        <v>0</v>
      </c>
      <c r="V61" s="749">
        <v>0</v>
      </c>
      <c r="W61" s="754">
        <v>0</v>
      </c>
      <c r="X61" s="753">
        <v>0</v>
      </c>
      <c r="Y61" s="749">
        <v>0</v>
      </c>
      <c r="Z61" s="755">
        <v>0</v>
      </c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304" customFormat="1" ht="25.5" customHeight="1" x14ac:dyDescent="0.25">
      <c r="A62" s="771">
        <v>2321</v>
      </c>
      <c r="B62" s="805">
        <v>6121</v>
      </c>
      <c r="C62" s="840">
        <v>7320</v>
      </c>
      <c r="D62" s="841" t="s">
        <v>294</v>
      </c>
      <c r="E62" s="759" t="s">
        <v>76</v>
      </c>
      <c r="F62" s="760">
        <v>400</v>
      </c>
      <c r="G62" s="760">
        <v>2014</v>
      </c>
      <c r="H62" s="761">
        <v>2019</v>
      </c>
      <c r="I62" s="747">
        <f t="shared" si="0"/>
        <v>11380</v>
      </c>
      <c r="J62" s="807">
        <v>806</v>
      </c>
      <c r="K62" s="749">
        <v>800</v>
      </c>
      <c r="L62" s="750">
        <f t="shared" si="1"/>
        <v>8000</v>
      </c>
      <c r="M62" s="751">
        <v>4000</v>
      </c>
      <c r="N62" s="752">
        <v>4000</v>
      </c>
      <c r="O62" s="753">
        <v>0</v>
      </c>
      <c r="P62" s="749">
        <v>0</v>
      </c>
      <c r="Q62" s="754">
        <v>1774</v>
      </c>
      <c r="R62" s="753">
        <v>0</v>
      </c>
      <c r="S62" s="749">
        <v>0</v>
      </c>
      <c r="T62" s="754">
        <v>0</v>
      </c>
      <c r="U62" s="753">
        <v>0</v>
      </c>
      <c r="V62" s="749">
        <v>0</v>
      </c>
      <c r="W62" s="754">
        <v>0</v>
      </c>
      <c r="X62" s="753">
        <v>0</v>
      </c>
      <c r="Y62" s="749">
        <v>0</v>
      </c>
      <c r="Z62" s="755">
        <v>0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304" customFormat="1" ht="25.5" customHeight="1" x14ac:dyDescent="0.25">
      <c r="A63" s="771">
        <v>2321</v>
      </c>
      <c r="B63" s="805">
        <v>6121</v>
      </c>
      <c r="C63" s="879">
        <v>7322</v>
      </c>
      <c r="D63" s="893" t="s">
        <v>295</v>
      </c>
      <c r="E63" s="868" t="s">
        <v>57</v>
      </c>
      <c r="F63" s="869">
        <v>400</v>
      </c>
      <c r="G63" s="869">
        <v>2015</v>
      </c>
      <c r="H63" s="870">
        <v>2019</v>
      </c>
      <c r="I63" s="747">
        <f t="shared" si="0"/>
        <v>15050</v>
      </c>
      <c r="J63" s="807">
        <v>0</v>
      </c>
      <c r="K63" s="749">
        <v>50</v>
      </c>
      <c r="L63" s="750">
        <f t="shared" si="1"/>
        <v>5000</v>
      </c>
      <c r="M63" s="751">
        <v>0</v>
      </c>
      <c r="N63" s="752">
        <v>5000</v>
      </c>
      <c r="O63" s="753">
        <v>0</v>
      </c>
      <c r="P63" s="749">
        <v>0</v>
      </c>
      <c r="Q63" s="754">
        <v>10000</v>
      </c>
      <c r="R63" s="753">
        <v>0</v>
      </c>
      <c r="S63" s="749">
        <v>0</v>
      </c>
      <c r="T63" s="754">
        <v>0</v>
      </c>
      <c r="U63" s="753">
        <v>0</v>
      </c>
      <c r="V63" s="749">
        <v>0</v>
      </c>
      <c r="W63" s="754">
        <v>0</v>
      </c>
      <c r="X63" s="753">
        <v>0</v>
      </c>
      <c r="Y63" s="749">
        <v>0</v>
      </c>
      <c r="Z63" s="755">
        <v>0</v>
      </c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304" customFormat="1" ht="25.5" customHeight="1" x14ac:dyDescent="0.25">
      <c r="A64" s="771">
        <v>2321</v>
      </c>
      <c r="B64" s="805">
        <v>6121</v>
      </c>
      <c r="C64" s="840">
        <v>7324</v>
      </c>
      <c r="D64" s="841" t="s">
        <v>296</v>
      </c>
      <c r="E64" s="759" t="s">
        <v>34</v>
      </c>
      <c r="F64" s="760">
        <v>400</v>
      </c>
      <c r="G64" s="760">
        <v>2015</v>
      </c>
      <c r="H64" s="761">
        <v>2018</v>
      </c>
      <c r="I64" s="747">
        <f t="shared" si="0"/>
        <v>11070</v>
      </c>
      <c r="J64" s="807">
        <v>30</v>
      </c>
      <c r="K64" s="749">
        <v>1341</v>
      </c>
      <c r="L64" s="750">
        <f t="shared" si="1"/>
        <v>6699</v>
      </c>
      <c r="M64" s="751">
        <v>0</v>
      </c>
      <c r="N64" s="752">
        <v>6699</v>
      </c>
      <c r="O64" s="753">
        <v>0</v>
      </c>
      <c r="P64" s="749">
        <v>0</v>
      </c>
      <c r="Q64" s="754">
        <v>3000</v>
      </c>
      <c r="R64" s="753">
        <v>0</v>
      </c>
      <c r="S64" s="749">
        <v>0</v>
      </c>
      <c r="T64" s="754">
        <v>0</v>
      </c>
      <c r="U64" s="753">
        <v>0</v>
      </c>
      <c r="V64" s="749">
        <v>0</v>
      </c>
      <c r="W64" s="754">
        <v>0</v>
      </c>
      <c r="X64" s="753">
        <v>0</v>
      </c>
      <c r="Y64" s="749">
        <v>0</v>
      </c>
      <c r="Z64" s="755">
        <v>0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304" customFormat="1" ht="25.5" customHeight="1" x14ac:dyDescent="0.25">
      <c r="A65" s="771">
        <v>2321</v>
      </c>
      <c r="B65" s="805">
        <v>6121</v>
      </c>
      <c r="C65" s="844">
        <v>7329</v>
      </c>
      <c r="D65" s="876" t="s">
        <v>297</v>
      </c>
      <c r="E65" s="868" t="s">
        <v>28</v>
      </c>
      <c r="F65" s="869">
        <v>400</v>
      </c>
      <c r="G65" s="869">
        <v>2015</v>
      </c>
      <c r="H65" s="870">
        <v>2018</v>
      </c>
      <c r="I65" s="747">
        <f t="shared" si="0"/>
        <v>16912</v>
      </c>
      <c r="J65" s="807">
        <v>6912</v>
      </c>
      <c r="K65" s="749">
        <v>6750</v>
      </c>
      <c r="L65" s="750">
        <f t="shared" si="1"/>
        <v>3250</v>
      </c>
      <c r="M65" s="751">
        <v>1250</v>
      </c>
      <c r="N65" s="752">
        <v>2000</v>
      </c>
      <c r="O65" s="753">
        <v>0</v>
      </c>
      <c r="P65" s="749">
        <v>0</v>
      </c>
      <c r="Q65" s="754">
        <v>0</v>
      </c>
      <c r="R65" s="753">
        <v>0</v>
      </c>
      <c r="S65" s="749">
        <v>0</v>
      </c>
      <c r="T65" s="754">
        <v>0</v>
      </c>
      <c r="U65" s="753">
        <v>0</v>
      </c>
      <c r="V65" s="749">
        <v>0</v>
      </c>
      <c r="W65" s="754">
        <v>0</v>
      </c>
      <c r="X65" s="753">
        <v>0</v>
      </c>
      <c r="Y65" s="749">
        <v>0</v>
      </c>
      <c r="Z65" s="755">
        <v>0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304" customFormat="1" ht="25.5" customHeight="1" x14ac:dyDescent="0.25">
      <c r="A66" s="771">
        <v>2321</v>
      </c>
      <c r="B66" s="805">
        <v>6121</v>
      </c>
      <c r="C66" s="879">
        <v>7331</v>
      </c>
      <c r="D66" s="894" t="s">
        <v>298</v>
      </c>
      <c r="E66" s="850" t="s">
        <v>28</v>
      </c>
      <c r="F66" s="760">
        <v>400</v>
      </c>
      <c r="G66" s="760">
        <v>2015</v>
      </c>
      <c r="H66" s="761">
        <v>2018</v>
      </c>
      <c r="I66" s="747">
        <f t="shared" si="0"/>
        <v>3100</v>
      </c>
      <c r="J66" s="807">
        <v>0</v>
      </c>
      <c r="K66" s="749">
        <v>100</v>
      </c>
      <c r="L66" s="750">
        <f t="shared" si="1"/>
        <v>3000</v>
      </c>
      <c r="M66" s="751">
        <v>0</v>
      </c>
      <c r="N66" s="752">
        <v>3000</v>
      </c>
      <c r="O66" s="753">
        <v>0</v>
      </c>
      <c r="P66" s="749">
        <v>0</v>
      </c>
      <c r="Q66" s="754">
        <v>0</v>
      </c>
      <c r="R66" s="753">
        <v>0</v>
      </c>
      <c r="S66" s="749">
        <v>0</v>
      </c>
      <c r="T66" s="754">
        <v>0</v>
      </c>
      <c r="U66" s="753">
        <v>0</v>
      </c>
      <c r="V66" s="749">
        <v>0</v>
      </c>
      <c r="W66" s="754">
        <v>0</v>
      </c>
      <c r="X66" s="753">
        <v>0</v>
      </c>
      <c r="Y66" s="749">
        <v>0</v>
      </c>
      <c r="Z66" s="755">
        <v>0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304" customFormat="1" ht="30.75" customHeight="1" x14ac:dyDescent="0.25">
      <c r="A67" s="771">
        <v>2321</v>
      </c>
      <c r="B67" s="805">
        <v>6121</v>
      </c>
      <c r="C67" s="840">
        <v>7332</v>
      </c>
      <c r="D67" s="841" t="s">
        <v>78</v>
      </c>
      <c r="E67" s="850" t="s">
        <v>79</v>
      </c>
      <c r="F67" s="760">
        <v>400</v>
      </c>
      <c r="G67" s="760">
        <v>2015</v>
      </c>
      <c r="H67" s="761">
        <v>2019</v>
      </c>
      <c r="I67" s="747">
        <f t="shared" si="0"/>
        <v>28204</v>
      </c>
      <c r="J67" s="807">
        <v>2204</v>
      </c>
      <c r="K67" s="749">
        <v>50</v>
      </c>
      <c r="L67" s="750">
        <f t="shared" si="1"/>
        <v>8950</v>
      </c>
      <c r="M67" s="751">
        <v>1950</v>
      </c>
      <c r="N67" s="752">
        <v>7000</v>
      </c>
      <c r="O67" s="753">
        <v>0</v>
      </c>
      <c r="P67" s="749">
        <v>0</v>
      </c>
      <c r="Q67" s="754">
        <v>17000</v>
      </c>
      <c r="R67" s="753">
        <v>0</v>
      </c>
      <c r="S67" s="749">
        <v>0</v>
      </c>
      <c r="T67" s="754">
        <v>0</v>
      </c>
      <c r="U67" s="753">
        <v>0</v>
      </c>
      <c r="V67" s="749">
        <v>0</v>
      </c>
      <c r="W67" s="754">
        <v>0</v>
      </c>
      <c r="X67" s="753">
        <v>0</v>
      </c>
      <c r="Y67" s="749">
        <v>0</v>
      </c>
      <c r="Z67" s="755">
        <v>0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304" customFormat="1" ht="25.5" customHeight="1" x14ac:dyDescent="0.25">
      <c r="A68" s="771">
        <v>2321</v>
      </c>
      <c r="B68" s="805">
        <v>6121</v>
      </c>
      <c r="C68" s="844">
        <v>7334</v>
      </c>
      <c r="D68" s="876" t="s">
        <v>299</v>
      </c>
      <c r="E68" s="850" t="s">
        <v>86</v>
      </c>
      <c r="F68" s="760">
        <v>400</v>
      </c>
      <c r="G68" s="760">
        <v>2013</v>
      </c>
      <c r="H68" s="761">
        <v>2018</v>
      </c>
      <c r="I68" s="747">
        <f t="shared" si="0"/>
        <v>11374</v>
      </c>
      <c r="J68" s="807">
        <v>857</v>
      </c>
      <c r="K68" s="749">
        <v>8500</v>
      </c>
      <c r="L68" s="750">
        <f t="shared" si="1"/>
        <v>2017</v>
      </c>
      <c r="M68" s="751">
        <v>1517</v>
      </c>
      <c r="N68" s="752">
        <v>500</v>
      </c>
      <c r="O68" s="753">
        <v>0</v>
      </c>
      <c r="P68" s="749">
        <v>0</v>
      </c>
      <c r="Q68" s="754">
        <v>0</v>
      </c>
      <c r="R68" s="753">
        <v>0</v>
      </c>
      <c r="S68" s="749">
        <v>0</v>
      </c>
      <c r="T68" s="754">
        <v>0</v>
      </c>
      <c r="U68" s="753">
        <v>0</v>
      </c>
      <c r="V68" s="749">
        <v>0</v>
      </c>
      <c r="W68" s="754">
        <v>0</v>
      </c>
      <c r="X68" s="753">
        <v>0</v>
      </c>
      <c r="Y68" s="749">
        <v>0</v>
      </c>
      <c r="Z68" s="755">
        <v>0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56" customFormat="1" ht="30.75" customHeight="1" x14ac:dyDescent="0.25">
      <c r="A69" s="771">
        <v>2321</v>
      </c>
      <c r="B69" s="805">
        <v>6121</v>
      </c>
      <c r="C69" s="844">
        <v>7336</v>
      </c>
      <c r="D69" s="876" t="s">
        <v>300</v>
      </c>
      <c r="E69" s="759" t="s">
        <v>69</v>
      </c>
      <c r="F69" s="760">
        <v>400</v>
      </c>
      <c r="G69" s="808">
        <v>2017</v>
      </c>
      <c r="H69" s="809">
        <v>2018</v>
      </c>
      <c r="I69" s="747">
        <f t="shared" si="0"/>
        <v>3000</v>
      </c>
      <c r="J69" s="807">
        <v>0</v>
      </c>
      <c r="K69" s="749">
        <v>2840</v>
      </c>
      <c r="L69" s="895">
        <f t="shared" si="1"/>
        <v>160</v>
      </c>
      <c r="M69" s="751">
        <v>160</v>
      </c>
      <c r="N69" s="752">
        <v>0</v>
      </c>
      <c r="O69" s="753">
        <v>0</v>
      </c>
      <c r="P69" s="749">
        <v>0</v>
      </c>
      <c r="Q69" s="754">
        <v>0</v>
      </c>
      <c r="R69" s="753">
        <v>0</v>
      </c>
      <c r="S69" s="749">
        <v>0</v>
      </c>
      <c r="T69" s="754">
        <v>0</v>
      </c>
      <c r="U69" s="753">
        <v>0</v>
      </c>
      <c r="V69" s="749">
        <v>0</v>
      </c>
      <c r="W69" s="754">
        <v>0</v>
      </c>
      <c r="X69" s="753">
        <v>0</v>
      </c>
      <c r="Y69" s="749">
        <v>0</v>
      </c>
      <c r="Z69" s="755">
        <v>0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56" customFormat="1" ht="30.75" customHeight="1" x14ac:dyDescent="0.25">
      <c r="A70" s="771">
        <v>2321</v>
      </c>
      <c r="B70" s="805">
        <v>6121</v>
      </c>
      <c r="C70" s="896">
        <v>7337</v>
      </c>
      <c r="D70" s="876" t="s">
        <v>332</v>
      </c>
      <c r="E70" s="759" t="s">
        <v>34</v>
      </c>
      <c r="F70" s="760">
        <v>400</v>
      </c>
      <c r="G70" s="808">
        <v>2015</v>
      </c>
      <c r="H70" s="809">
        <v>2018</v>
      </c>
      <c r="I70" s="747">
        <f t="shared" si="0"/>
        <v>16660</v>
      </c>
      <c r="J70" s="807">
        <v>3854</v>
      </c>
      <c r="K70" s="749">
        <f>17746-5200</f>
        <v>12546</v>
      </c>
      <c r="L70" s="895">
        <f t="shared" si="1"/>
        <v>260</v>
      </c>
      <c r="M70" s="751">
        <v>260</v>
      </c>
      <c r="N70" s="752">
        <v>0</v>
      </c>
      <c r="O70" s="753">
        <v>0</v>
      </c>
      <c r="P70" s="749">
        <v>0</v>
      </c>
      <c r="Q70" s="754">
        <v>0</v>
      </c>
      <c r="R70" s="753">
        <v>0</v>
      </c>
      <c r="S70" s="749">
        <v>0</v>
      </c>
      <c r="T70" s="754">
        <v>0</v>
      </c>
      <c r="U70" s="753">
        <v>0</v>
      </c>
      <c r="V70" s="749">
        <v>0</v>
      </c>
      <c r="W70" s="754">
        <v>0</v>
      </c>
      <c r="X70" s="753">
        <v>0</v>
      </c>
      <c r="Y70" s="749">
        <v>0</v>
      </c>
      <c r="Z70" s="755">
        <v>0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56" customFormat="1" ht="24" customHeight="1" x14ac:dyDescent="0.25">
      <c r="A71" s="771">
        <v>2321</v>
      </c>
      <c r="B71" s="805">
        <v>6121</v>
      </c>
      <c r="C71" s="840">
        <v>7342</v>
      </c>
      <c r="D71" s="841" t="s">
        <v>301</v>
      </c>
      <c r="E71" s="759" t="s">
        <v>113</v>
      </c>
      <c r="F71" s="760">
        <v>400</v>
      </c>
      <c r="G71" s="808">
        <v>2017</v>
      </c>
      <c r="H71" s="809">
        <v>2021</v>
      </c>
      <c r="I71" s="747">
        <f t="shared" si="0"/>
        <v>10869</v>
      </c>
      <c r="J71" s="807">
        <v>0</v>
      </c>
      <c r="K71" s="749">
        <v>1200</v>
      </c>
      <c r="L71" s="750">
        <f t="shared" si="1"/>
        <v>3669</v>
      </c>
      <c r="M71" s="751">
        <v>1169</v>
      </c>
      <c r="N71" s="752">
        <v>2500</v>
      </c>
      <c r="O71" s="753">
        <v>0</v>
      </c>
      <c r="P71" s="749">
        <v>0</v>
      </c>
      <c r="Q71" s="754">
        <v>2000</v>
      </c>
      <c r="R71" s="753">
        <v>0</v>
      </c>
      <c r="S71" s="749">
        <v>0</v>
      </c>
      <c r="T71" s="754">
        <v>2000</v>
      </c>
      <c r="U71" s="753">
        <v>0</v>
      </c>
      <c r="V71" s="749">
        <v>0</v>
      </c>
      <c r="W71" s="754">
        <v>2000</v>
      </c>
      <c r="X71" s="753">
        <v>0</v>
      </c>
      <c r="Y71" s="749">
        <v>0</v>
      </c>
      <c r="Z71" s="755">
        <v>0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56" customFormat="1" ht="25.5" customHeight="1" x14ac:dyDescent="0.25">
      <c r="A72" s="771">
        <v>2321</v>
      </c>
      <c r="B72" s="805">
        <v>6121</v>
      </c>
      <c r="C72" s="844">
        <v>7344</v>
      </c>
      <c r="D72" s="876" t="s">
        <v>302</v>
      </c>
      <c r="E72" s="759" t="s">
        <v>59</v>
      </c>
      <c r="F72" s="760">
        <v>400</v>
      </c>
      <c r="G72" s="808">
        <v>2014</v>
      </c>
      <c r="H72" s="809">
        <v>2018</v>
      </c>
      <c r="I72" s="747">
        <f t="shared" si="0"/>
        <v>3277</v>
      </c>
      <c r="J72" s="807">
        <v>277</v>
      </c>
      <c r="K72" s="749">
        <v>0</v>
      </c>
      <c r="L72" s="781">
        <f t="shared" si="1"/>
        <v>3000</v>
      </c>
      <c r="M72" s="751">
        <v>1500</v>
      </c>
      <c r="N72" s="752">
        <v>1500</v>
      </c>
      <c r="O72" s="753">
        <v>0</v>
      </c>
      <c r="P72" s="749">
        <v>0</v>
      </c>
      <c r="Q72" s="754">
        <v>0</v>
      </c>
      <c r="R72" s="753">
        <v>0</v>
      </c>
      <c r="S72" s="749">
        <v>0</v>
      </c>
      <c r="T72" s="754">
        <v>0</v>
      </c>
      <c r="U72" s="753">
        <v>0</v>
      </c>
      <c r="V72" s="749">
        <v>0</v>
      </c>
      <c r="W72" s="754">
        <v>0</v>
      </c>
      <c r="X72" s="753">
        <v>0</v>
      </c>
      <c r="Y72" s="749">
        <v>0</v>
      </c>
      <c r="Z72" s="755">
        <v>0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56" customFormat="1" ht="25.5" customHeight="1" x14ac:dyDescent="0.25">
      <c r="A73" s="771">
        <v>2321</v>
      </c>
      <c r="B73" s="805">
        <v>6121</v>
      </c>
      <c r="C73" s="844">
        <v>7345</v>
      </c>
      <c r="D73" s="876" t="s">
        <v>303</v>
      </c>
      <c r="E73" s="759" t="s">
        <v>59</v>
      </c>
      <c r="F73" s="760">
        <v>400</v>
      </c>
      <c r="G73" s="808">
        <v>2015</v>
      </c>
      <c r="H73" s="809">
        <v>2018</v>
      </c>
      <c r="I73" s="747">
        <f t="shared" si="0"/>
        <v>2810</v>
      </c>
      <c r="J73" s="807">
        <v>310</v>
      </c>
      <c r="K73" s="749">
        <v>1950</v>
      </c>
      <c r="L73" s="750">
        <f t="shared" si="1"/>
        <v>550</v>
      </c>
      <c r="M73" s="751">
        <v>550</v>
      </c>
      <c r="N73" s="752">
        <v>0</v>
      </c>
      <c r="O73" s="753">
        <v>0</v>
      </c>
      <c r="P73" s="749">
        <v>0</v>
      </c>
      <c r="Q73" s="754">
        <v>0</v>
      </c>
      <c r="R73" s="753">
        <v>0</v>
      </c>
      <c r="S73" s="749">
        <v>0</v>
      </c>
      <c r="T73" s="754">
        <v>0</v>
      </c>
      <c r="U73" s="753">
        <v>0</v>
      </c>
      <c r="V73" s="749">
        <v>0</v>
      </c>
      <c r="W73" s="754">
        <v>0</v>
      </c>
      <c r="X73" s="753">
        <v>0</v>
      </c>
      <c r="Y73" s="749">
        <v>0</v>
      </c>
      <c r="Z73" s="755">
        <v>0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794" customFormat="1" ht="8.25" customHeight="1" x14ac:dyDescent="0.25">
      <c r="A74" s="795"/>
      <c r="B74" s="795"/>
      <c r="C74" s="897"/>
      <c r="D74" s="898"/>
      <c r="E74" s="899"/>
      <c r="F74" s="899"/>
      <c r="G74" s="899"/>
      <c r="H74" s="899"/>
      <c r="I74" s="797"/>
      <c r="J74" s="798"/>
      <c r="K74" s="798"/>
      <c r="L74" s="798"/>
      <c r="M74" s="798"/>
      <c r="N74" s="798"/>
      <c r="O74" s="900"/>
      <c r="P74" s="900"/>
      <c r="Q74" s="900"/>
      <c r="R74" s="900"/>
      <c r="S74" s="900"/>
      <c r="T74" s="900"/>
      <c r="U74" s="900"/>
      <c r="V74" s="900"/>
      <c r="W74" s="901"/>
      <c r="X74" s="902"/>
      <c r="Y74" s="903"/>
      <c r="Z74" s="708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56" customFormat="1" ht="26.25" customHeight="1" x14ac:dyDescent="0.25">
      <c r="A75" s="771">
        <v>2321</v>
      </c>
      <c r="B75" s="805">
        <v>6121</v>
      </c>
      <c r="C75" s="881">
        <v>7346</v>
      </c>
      <c r="D75" s="904" t="s">
        <v>251</v>
      </c>
      <c r="E75" s="759" t="s">
        <v>75</v>
      </c>
      <c r="F75" s="760">
        <v>400</v>
      </c>
      <c r="G75" s="808">
        <v>2013</v>
      </c>
      <c r="H75" s="809">
        <v>2018</v>
      </c>
      <c r="I75" s="747">
        <f t="shared" si="0"/>
        <v>21744</v>
      </c>
      <c r="J75" s="807">
        <v>744</v>
      </c>
      <c r="K75" s="749">
        <v>0</v>
      </c>
      <c r="L75" s="750">
        <f t="shared" si="1"/>
        <v>21000</v>
      </c>
      <c r="M75" s="751">
        <v>1000</v>
      </c>
      <c r="N75" s="752">
        <v>20000</v>
      </c>
      <c r="O75" s="753">
        <v>0</v>
      </c>
      <c r="P75" s="749">
        <v>0</v>
      </c>
      <c r="Q75" s="754">
        <v>0</v>
      </c>
      <c r="R75" s="753">
        <v>0</v>
      </c>
      <c r="S75" s="749">
        <v>0</v>
      </c>
      <c r="T75" s="754">
        <v>0</v>
      </c>
      <c r="U75" s="753">
        <v>0</v>
      </c>
      <c r="V75" s="749">
        <v>0</v>
      </c>
      <c r="W75" s="754">
        <v>0</v>
      </c>
      <c r="X75" s="753">
        <v>0</v>
      </c>
      <c r="Y75" s="749">
        <v>0</v>
      </c>
      <c r="Z75" s="755">
        <v>0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56" customFormat="1" ht="25.5" customHeight="1" x14ac:dyDescent="0.25">
      <c r="A76" s="771">
        <v>2321</v>
      </c>
      <c r="B76" s="805">
        <v>6121</v>
      </c>
      <c r="C76" s="840">
        <v>7347</v>
      </c>
      <c r="D76" s="841" t="s">
        <v>304</v>
      </c>
      <c r="E76" s="759" t="s">
        <v>28</v>
      </c>
      <c r="F76" s="760">
        <v>400</v>
      </c>
      <c r="G76" s="760">
        <v>2016</v>
      </c>
      <c r="H76" s="761">
        <v>2018</v>
      </c>
      <c r="I76" s="747">
        <f t="shared" ref="I76:I77" si="2">J76+K76+L76+SUM(Q76:Z76)</f>
        <v>2667</v>
      </c>
      <c r="J76" s="807">
        <v>297</v>
      </c>
      <c r="K76" s="749">
        <v>60</v>
      </c>
      <c r="L76" s="750">
        <f t="shared" ref="L76:L77" si="3">M76+N76+O76+P76</f>
        <v>2310</v>
      </c>
      <c r="M76" s="751">
        <v>2310</v>
      </c>
      <c r="N76" s="752">
        <v>0</v>
      </c>
      <c r="O76" s="753">
        <v>0</v>
      </c>
      <c r="P76" s="749">
        <v>0</v>
      </c>
      <c r="Q76" s="754">
        <v>0</v>
      </c>
      <c r="R76" s="753">
        <v>0</v>
      </c>
      <c r="S76" s="749">
        <v>0</v>
      </c>
      <c r="T76" s="754">
        <v>0</v>
      </c>
      <c r="U76" s="753">
        <v>0</v>
      </c>
      <c r="V76" s="749">
        <v>0</v>
      </c>
      <c r="W76" s="754">
        <v>0</v>
      </c>
      <c r="X76" s="753">
        <v>0</v>
      </c>
      <c r="Y76" s="749">
        <v>0</v>
      </c>
      <c r="Z76" s="755">
        <v>0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56" customFormat="1" ht="28.5" customHeight="1" x14ac:dyDescent="0.25">
      <c r="A77" s="771">
        <v>2321</v>
      </c>
      <c r="B77" s="805">
        <v>6121</v>
      </c>
      <c r="C77" s="840">
        <v>7349</v>
      </c>
      <c r="D77" s="841" t="s">
        <v>305</v>
      </c>
      <c r="E77" s="810" t="s">
        <v>30</v>
      </c>
      <c r="F77" s="905">
        <v>400</v>
      </c>
      <c r="G77" s="905">
        <v>2010</v>
      </c>
      <c r="H77" s="906">
        <v>2019</v>
      </c>
      <c r="I77" s="747">
        <f t="shared" si="2"/>
        <v>9380</v>
      </c>
      <c r="J77" s="807">
        <v>828</v>
      </c>
      <c r="K77" s="749">
        <v>1000</v>
      </c>
      <c r="L77" s="750">
        <f t="shared" si="3"/>
        <v>3000</v>
      </c>
      <c r="M77" s="751">
        <v>1000</v>
      </c>
      <c r="N77" s="752">
        <v>2000</v>
      </c>
      <c r="O77" s="753">
        <v>0</v>
      </c>
      <c r="P77" s="749">
        <v>0</v>
      </c>
      <c r="Q77" s="754">
        <v>4552</v>
      </c>
      <c r="R77" s="753">
        <v>0</v>
      </c>
      <c r="S77" s="749">
        <v>0</v>
      </c>
      <c r="T77" s="754">
        <v>0</v>
      </c>
      <c r="U77" s="753">
        <v>0</v>
      </c>
      <c r="V77" s="749">
        <v>0</v>
      </c>
      <c r="W77" s="754">
        <v>0</v>
      </c>
      <c r="X77" s="753">
        <v>0</v>
      </c>
      <c r="Y77" s="749">
        <v>0</v>
      </c>
      <c r="Z77" s="755">
        <v>0</v>
      </c>
      <c r="AA77" s="81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56" customFormat="1" ht="42.75" customHeight="1" x14ac:dyDescent="0.25">
      <c r="A78" s="771">
        <v>2321</v>
      </c>
      <c r="B78" s="805">
        <v>6121</v>
      </c>
      <c r="C78" s="879">
        <v>7352</v>
      </c>
      <c r="D78" s="907" t="s">
        <v>329</v>
      </c>
      <c r="E78" s="759" t="s">
        <v>28</v>
      </c>
      <c r="F78" s="760">
        <v>400</v>
      </c>
      <c r="G78" s="760">
        <v>2008</v>
      </c>
      <c r="H78" s="761">
        <v>2019</v>
      </c>
      <c r="I78" s="747">
        <f>J78+K78+L78+SUM(Q78:Z78)</f>
        <v>6000</v>
      </c>
      <c r="J78" s="807">
        <v>0</v>
      </c>
      <c r="K78" s="749">
        <v>0</v>
      </c>
      <c r="L78" s="750">
        <f>M78+N78+O78+P78</f>
        <v>5000</v>
      </c>
      <c r="M78" s="751">
        <v>0</v>
      </c>
      <c r="N78" s="752">
        <v>5000</v>
      </c>
      <c r="O78" s="753">
        <v>0</v>
      </c>
      <c r="P78" s="749">
        <v>0</v>
      </c>
      <c r="Q78" s="754">
        <v>1000</v>
      </c>
      <c r="R78" s="753">
        <v>0</v>
      </c>
      <c r="S78" s="749">
        <v>0</v>
      </c>
      <c r="T78" s="754">
        <v>0</v>
      </c>
      <c r="U78" s="753">
        <v>0</v>
      </c>
      <c r="V78" s="749">
        <v>0</v>
      </c>
      <c r="W78" s="754">
        <v>0</v>
      </c>
      <c r="X78" s="753">
        <v>0</v>
      </c>
      <c r="Y78" s="749">
        <v>0</v>
      </c>
      <c r="Z78" s="755">
        <v>0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56" customFormat="1" ht="25.5" customHeight="1" x14ac:dyDescent="0.25">
      <c r="A79" s="771">
        <v>2321</v>
      </c>
      <c r="B79" s="805">
        <v>6121</v>
      </c>
      <c r="C79" s="908">
        <v>7354</v>
      </c>
      <c r="D79" s="909" t="s">
        <v>333</v>
      </c>
      <c r="E79" s="910" t="s">
        <v>86</v>
      </c>
      <c r="F79" s="911">
        <v>400</v>
      </c>
      <c r="G79" s="911">
        <v>2016</v>
      </c>
      <c r="H79" s="912">
        <v>2018</v>
      </c>
      <c r="I79" s="747">
        <f>J79+K79+L79+SUM(Q79:Z79)</f>
        <v>12000</v>
      </c>
      <c r="J79" s="748">
        <v>0</v>
      </c>
      <c r="K79" s="769">
        <v>0</v>
      </c>
      <c r="L79" s="750">
        <f>M79+N79+O79+P79</f>
        <v>4181</v>
      </c>
      <c r="M79" s="751">
        <v>0</v>
      </c>
      <c r="N79" s="752">
        <v>4181</v>
      </c>
      <c r="O79" s="753">
        <v>0</v>
      </c>
      <c r="P79" s="769">
        <v>0</v>
      </c>
      <c r="Q79" s="770">
        <v>7819</v>
      </c>
      <c r="R79" s="753">
        <v>0</v>
      </c>
      <c r="S79" s="749">
        <v>0</v>
      </c>
      <c r="T79" s="754">
        <v>0</v>
      </c>
      <c r="U79" s="753">
        <v>0</v>
      </c>
      <c r="V79" s="749">
        <v>0</v>
      </c>
      <c r="W79" s="754">
        <v>0</v>
      </c>
      <c r="X79" s="753">
        <v>0</v>
      </c>
      <c r="Y79" s="749">
        <v>0</v>
      </c>
      <c r="Z79" s="755">
        <v>0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56" customFormat="1" ht="25.5" customHeight="1" x14ac:dyDescent="0.25">
      <c r="A80" s="771">
        <v>2321</v>
      </c>
      <c r="B80" s="805">
        <v>6121</v>
      </c>
      <c r="C80" s="913">
        <v>7355</v>
      </c>
      <c r="D80" s="914" t="s">
        <v>334</v>
      </c>
      <c r="E80" s="915" t="s">
        <v>28</v>
      </c>
      <c r="F80" s="916">
        <v>400</v>
      </c>
      <c r="G80" s="916">
        <v>2016</v>
      </c>
      <c r="H80" s="917">
        <v>2020</v>
      </c>
      <c r="I80" s="762">
        <f>J80+K80+L80+SUM(Q80:Z80)</f>
        <v>45500</v>
      </c>
      <c r="J80" s="763">
        <v>1043</v>
      </c>
      <c r="K80" s="764">
        <v>0</v>
      </c>
      <c r="L80" s="918">
        <f>M80+N80+O80+P80</f>
        <v>5000</v>
      </c>
      <c r="M80" s="765">
        <v>0</v>
      </c>
      <c r="N80" s="276">
        <v>5000</v>
      </c>
      <c r="O80" s="766">
        <v>0</v>
      </c>
      <c r="P80" s="764">
        <v>0</v>
      </c>
      <c r="Q80" s="919">
        <v>20000</v>
      </c>
      <c r="R80" s="766">
        <v>0</v>
      </c>
      <c r="S80" s="767">
        <v>0</v>
      </c>
      <c r="T80" s="768">
        <v>19457</v>
      </c>
      <c r="U80" s="766">
        <v>0</v>
      </c>
      <c r="V80" s="767">
        <v>0</v>
      </c>
      <c r="W80" s="768">
        <v>0</v>
      </c>
      <c r="X80" s="766">
        <v>0</v>
      </c>
      <c r="Y80" s="767">
        <v>0</v>
      </c>
      <c r="Z80" s="920">
        <v>0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56" customFormat="1" ht="23.25" customHeight="1" x14ac:dyDescent="0.25">
      <c r="A81" s="771">
        <v>2321</v>
      </c>
      <c r="B81" s="805">
        <v>6121</v>
      </c>
      <c r="C81" s="921">
        <v>7356</v>
      </c>
      <c r="D81" s="922" t="s">
        <v>335</v>
      </c>
      <c r="E81" s="910" t="s">
        <v>59</v>
      </c>
      <c r="F81" s="911">
        <v>400</v>
      </c>
      <c r="G81" s="911">
        <v>2012</v>
      </c>
      <c r="H81" s="912">
        <v>2019</v>
      </c>
      <c r="I81" s="747">
        <f>J81+K81+L81+SUM(Q81:Z81)</f>
        <v>23779</v>
      </c>
      <c r="J81" s="748">
        <v>1779</v>
      </c>
      <c r="K81" s="769">
        <v>0</v>
      </c>
      <c r="L81" s="750">
        <f>M81+N81+O81+P81</f>
        <v>300</v>
      </c>
      <c r="M81" s="751">
        <v>0</v>
      </c>
      <c r="N81" s="752">
        <v>300</v>
      </c>
      <c r="O81" s="753">
        <v>0</v>
      </c>
      <c r="P81" s="769">
        <v>0</v>
      </c>
      <c r="Q81" s="770">
        <v>21700</v>
      </c>
      <c r="R81" s="753">
        <v>0</v>
      </c>
      <c r="S81" s="749">
        <v>0</v>
      </c>
      <c r="T81" s="754">
        <v>0</v>
      </c>
      <c r="U81" s="753">
        <v>0</v>
      </c>
      <c r="V81" s="749">
        <v>0</v>
      </c>
      <c r="W81" s="754">
        <v>0</v>
      </c>
      <c r="X81" s="753">
        <v>0</v>
      </c>
      <c r="Y81" s="749">
        <v>0</v>
      </c>
      <c r="Z81" s="755">
        <v>0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278" customFormat="1" ht="25.5" customHeight="1" thickBot="1" x14ac:dyDescent="0.3">
      <c r="A82" s="771">
        <v>2321</v>
      </c>
      <c r="B82" s="805">
        <v>6121</v>
      </c>
      <c r="C82" s="923">
        <v>7357</v>
      </c>
      <c r="D82" s="924" t="s">
        <v>336</v>
      </c>
      <c r="E82" s="925" t="s">
        <v>235</v>
      </c>
      <c r="F82" s="926">
        <v>400</v>
      </c>
      <c r="G82" s="926">
        <v>2016</v>
      </c>
      <c r="H82" s="927">
        <v>2019</v>
      </c>
      <c r="I82" s="762">
        <f>J82+K82+L82+SUM(Q82:Z82)</f>
        <v>6766</v>
      </c>
      <c r="J82" s="763">
        <v>266</v>
      </c>
      <c r="K82" s="764">
        <v>0</v>
      </c>
      <c r="L82" s="918">
        <f>M82+N82+O82+P82</f>
        <v>4000</v>
      </c>
      <c r="M82" s="765">
        <v>0</v>
      </c>
      <c r="N82" s="276">
        <v>4000</v>
      </c>
      <c r="O82" s="766">
        <v>0</v>
      </c>
      <c r="P82" s="764">
        <v>0</v>
      </c>
      <c r="Q82" s="919">
        <v>2500</v>
      </c>
      <c r="R82" s="766">
        <v>0</v>
      </c>
      <c r="S82" s="767">
        <v>0</v>
      </c>
      <c r="T82" s="768">
        <v>0</v>
      </c>
      <c r="U82" s="766">
        <v>0</v>
      </c>
      <c r="V82" s="767">
        <v>0</v>
      </c>
      <c r="W82" s="768">
        <v>0</v>
      </c>
      <c r="X82" s="766">
        <v>0</v>
      </c>
      <c r="Y82" s="767">
        <v>0</v>
      </c>
      <c r="Z82" s="920">
        <v>0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794" customFormat="1" ht="26.25" customHeight="1" thickBot="1" x14ac:dyDescent="0.3">
      <c r="A83" s="816"/>
      <c r="B83" s="816"/>
      <c r="C83" s="817"/>
      <c r="D83" s="1414" t="s">
        <v>306</v>
      </c>
      <c r="E83" s="1414"/>
      <c r="F83" s="1414"/>
      <c r="G83" s="1414"/>
      <c r="H83" s="1414"/>
      <c r="I83" s="928">
        <f>SUM(I12:I82)</f>
        <v>3487802</v>
      </c>
      <c r="J83" s="929">
        <f t="shared" ref="J83:Z83" si="4">SUM(J12:J82)</f>
        <v>509660</v>
      </c>
      <c r="K83" s="930">
        <f t="shared" si="4"/>
        <v>148752</v>
      </c>
      <c r="L83" s="931">
        <f t="shared" si="4"/>
        <v>482260</v>
      </c>
      <c r="M83" s="929">
        <f t="shared" si="4"/>
        <v>159166</v>
      </c>
      <c r="N83" s="932">
        <f t="shared" si="4"/>
        <v>282976</v>
      </c>
      <c r="O83" s="932">
        <f t="shared" si="4"/>
        <v>40118</v>
      </c>
      <c r="P83" s="930">
        <f t="shared" si="4"/>
        <v>0</v>
      </c>
      <c r="Q83" s="933">
        <f t="shared" si="4"/>
        <v>838083</v>
      </c>
      <c r="R83" s="932">
        <f t="shared" si="4"/>
        <v>70656</v>
      </c>
      <c r="S83" s="934">
        <f t="shared" si="4"/>
        <v>0</v>
      </c>
      <c r="T83" s="929">
        <f t="shared" si="4"/>
        <v>788121</v>
      </c>
      <c r="U83" s="932">
        <f t="shared" si="4"/>
        <v>117000</v>
      </c>
      <c r="V83" s="930">
        <f t="shared" si="4"/>
        <v>0</v>
      </c>
      <c r="W83" s="933">
        <f t="shared" si="4"/>
        <v>298754</v>
      </c>
      <c r="X83" s="932">
        <f t="shared" si="4"/>
        <v>65000</v>
      </c>
      <c r="Y83" s="934">
        <f t="shared" si="4"/>
        <v>0</v>
      </c>
      <c r="Z83" s="783">
        <f t="shared" si="4"/>
        <v>169516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794" customFormat="1" ht="15.75" customHeight="1" x14ac:dyDescent="0.25">
      <c r="A84" s="795"/>
      <c r="B84" s="795"/>
      <c r="C84" s="795"/>
      <c r="D84" s="796"/>
      <c r="E84" s="796"/>
      <c r="F84" s="796"/>
      <c r="G84" s="796"/>
      <c r="H84" s="796"/>
      <c r="I84" s="797"/>
      <c r="J84" s="798"/>
      <c r="K84" s="798"/>
      <c r="L84" s="798"/>
      <c r="M84" s="798"/>
      <c r="N84" s="798"/>
      <c r="O84" s="812"/>
      <c r="P84" s="812"/>
      <c r="Q84" s="812"/>
      <c r="R84" s="812"/>
      <c r="S84" s="812"/>
      <c r="T84" s="812"/>
      <c r="U84" s="812"/>
      <c r="V84" s="812"/>
      <c r="W84" s="813"/>
      <c r="X84" s="814"/>
      <c r="Y84" s="815"/>
      <c r="Z84" s="818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800" customFormat="1" ht="21.75" customHeight="1" x14ac:dyDescent="0.25">
      <c r="A85" s="5"/>
      <c r="B85" s="5"/>
      <c r="C85" s="5"/>
      <c r="D85" s="799"/>
      <c r="O85" s="819"/>
      <c r="P85" s="819"/>
      <c r="Q85" s="819"/>
      <c r="R85" s="819"/>
      <c r="S85" s="819"/>
      <c r="T85" s="819"/>
      <c r="U85" s="819"/>
      <c r="V85" s="819"/>
      <c r="W85" s="819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</row>
    <row r="86" spans="1:42" s="800" customFormat="1" ht="21.75" customHeight="1" x14ac:dyDescent="0.2">
      <c r="A86" s="5"/>
      <c r="B86" s="5"/>
      <c r="C86" s="5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</row>
    <row r="87" spans="1:42" s="800" customFormat="1" ht="21.75" customHeight="1" x14ac:dyDescent="0.2">
      <c r="A87" s="5"/>
      <c r="B87" s="5"/>
      <c r="C87" s="5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</row>
    <row r="88" spans="1:42" s="800" customFormat="1" ht="21.75" customHeight="1" x14ac:dyDescent="0.2">
      <c r="A88" s="5"/>
      <c r="B88" s="5"/>
      <c r="C88" s="5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</row>
    <row r="89" spans="1:42" s="800" customFormat="1" ht="21.75" customHeight="1" x14ac:dyDescent="0.2">
      <c r="E89"/>
      <c r="F89"/>
      <c r="G89"/>
      <c r="H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</row>
    <row r="90" spans="1:42" s="800" customFormat="1" ht="21.75" customHeight="1" x14ac:dyDescent="0.2">
      <c r="E90"/>
      <c r="F90"/>
      <c r="G90"/>
      <c r="H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</row>
    <row r="91" spans="1:42" s="800" customFormat="1" ht="21.75" customHeight="1" x14ac:dyDescent="0.2">
      <c r="E91"/>
      <c r="F91"/>
      <c r="G91"/>
      <c r="H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</row>
    <row r="92" spans="1:42" ht="21.75" customHeight="1" x14ac:dyDescent="0.2">
      <c r="A92" s="800"/>
      <c r="B92" s="800"/>
      <c r="C92" s="800"/>
      <c r="D92" s="800"/>
      <c r="I92" s="800"/>
      <c r="J92" s="800"/>
      <c r="K92" s="800"/>
      <c r="L92" s="800"/>
      <c r="M92" s="800"/>
      <c r="N92" s="800"/>
    </row>
    <row r="93" spans="1:42" ht="21.75" customHeight="1" x14ac:dyDescent="0.2">
      <c r="A93" s="800"/>
      <c r="B93" s="800"/>
      <c r="C93" s="800"/>
      <c r="D93" s="800"/>
    </row>
    <row r="94" spans="1:42" ht="21.75" customHeight="1" x14ac:dyDescent="0.2">
      <c r="A94" s="800"/>
      <c r="B94" s="800"/>
      <c r="C94" s="800"/>
    </row>
    <row r="95" spans="1:42" ht="21.75" customHeight="1" x14ac:dyDescent="0.2">
      <c r="A95" s="800"/>
      <c r="B95" s="800"/>
      <c r="C95" s="800"/>
    </row>
    <row r="96" spans="1:42" ht="21.75" customHeight="1" x14ac:dyDescent="0.2">
      <c r="A96" s="800"/>
      <c r="B96" s="800"/>
      <c r="C96" s="800"/>
    </row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</sheetData>
  <sheetProtection selectLockedCells="1" selectUnlockedCells="1"/>
  <mergeCells count="25">
    <mergeCell ref="D1:Z1"/>
    <mergeCell ref="C8:C10"/>
    <mergeCell ref="D8:D10"/>
    <mergeCell ref="E8:E10"/>
    <mergeCell ref="F8:F10"/>
    <mergeCell ref="G8:H8"/>
    <mergeCell ref="I8:I10"/>
    <mergeCell ref="M8:P8"/>
    <mergeCell ref="Q8:Y8"/>
    <mergeCell ref="Z8:Z10"/>
    <mergeCell ref="T9:V9"/>
    <mergeCell ref="W9:Y9"/>
    <mergeCell ref="P9:P10"/>
    <mergeCell ref="Q9:S9"/>
    <mergeCell ref="A9:A10"/>
    <mergeCell ref="B9:B10"/>
    <mergeCell ref="G9:G10"/>
    <mergeCell ref="H9:H10"/>
    <mergeCell ref="J9:J10"/>
    <mergeCell ref="D83:H83"/>
    <mergeCell ref="L9:L10"/>
    <mergeCell ref="M9:M10"/>
    <mergeCell ref="N9:N10"/>
    <mergeCell ref="O9:O10"/>
    <mergeCell ref="K9:K10"/>
  </mergeCells>
  <pageMargins left="0.7" right="0.7" top="0.75" bottom="0.75" header="0.3" footer="0.3"/>
  <pageSetup paperSize="9" scale="49" firstPageNumber="0" fitToHeight="0" orientation="landscape" r:id="rId1"/>
  <headerFooter alignWithMargins="0"/>
  <rowBreaks count="2" manualBreakCount="2">
    <brk id="38" min="2" max="25" man="1"/>
    <brk id="73" min="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7"/>
  <sheetViews>
    <sheetView topLeftCell="C1" zoomScale="75" zoomScaleNormal="75" zoomScaleSheetLayoutView="70" workbookViewId="0">
      <selection sqref="A1:B1048576"/>
    </sheetView>
  </sheetViews>
  <sheetFormatPr defaultColWidth="8.85546875" defaultRowHeight="12.75" x14ac:dyDescent="0.2"/>
  <cols>
    <col min="1" max="2" width="6.7109375" hidden="1" customWidth="1"/>
    <col min="3" max="3" width="6.7109375" customWidth="1"/>
    <col min="4" max="4" width="46.7109375" customWidth="1"/>
    <col min="5" max="6" width="4.28515625" customWidth="1"/>
    <col min="7" max="7" width="5" customWidth="1"/>
    <col min="8" max="8" width="5.5703125" customWidth="1"/>
    <col min="9" max="9" width="13.5703125" customWidth="1"/>
    <col min="10" max="26" width="10.7109375" customWidth="1"/>
    <col min="257" max="259" width="6.7109375" customWidth="1"/>
    <col min="260" max="260" width="46.7109375" customWidth="1"/>
    <col min="261" max="262" width="4.28515625" customWidth="1"/>
    <col min="263" max="263" width="5" customWidth="1"/>
    <col min="264" max="264" width="5.5703125" customWidth="1"/>
    <col min="265" max="265" width="13.5703125" customWidth="1"/>
    <col min="266" max="282" width="10.7109375" customWidth="1"/>
    <col min="513" max="515" width="6.7109375" customWidth="1"/>
    <col min="516" max="516" width="46.7109375" customWidth="1"/>
    <col min="517" max="518" width="4.28515625" customWidth="1"/>
    <col min="519" max="519" width="5" customWidth="1"/>
    <col min="520" max="520" width="5.5703125" customWidth="1"/>
    <col min="521" max="521" width="13.5703125" customWidth="1"/>
    <col min="522" max="538" width="10.7109375" customWidth="1"/>
    <col min="769" max="771" width="6.7109375" customWidth="1"/>
    <col min="772" max="772" width="46.7109375" customWidth="1"/>
    <col min="773" max="774" width="4.28515625" customWidth="1"/>
    <col min="775" max="775" width="5" customWidth="1"/>
    <col min="776" max="776" width="5.5703125" customWidth="1"/>
    <col min="777" max="777" width="13.5703125" customWidth="1"/>
    <col min="778" max="794" width="10.7109375" customWidth="1"/>
    <col min="1025" max="1027" width="6.7109375" customWidth="1"/>
    <col min="1028" max="1028" width="46.7109375" customWidth="1"/>
    <col min="1029" max="1030" width="4.28515625" customWidth="1"/>
    <col min="1031" max="1031" width="5" customWidth="1"/>
    <col min="1032" max="1032" width="5.5703125" customWidth="1"/>
    <col min="1033" max="1033" width="13.5703125" customWidth="1"/>
    <col min="1034" max="1050" width="10.7109375" customWidth="1"/>
    <col min="1281" max="1283" width="6.7109375" customWidth="1"/>
    <col min="1284" max="1284" width="46.7109375" customWidth="1"/>
    <col min="1285" max="1286" width="4.28515625" customWidth="1"/>
    <col min="1287" max="1287" width="5" customWidth="1"/>
    <col min="1288" max="1288" width="5.5703125" customWidth="1"/>
    <col min="1289" max="1289" width="13.5703125" customWidth="1"/>
    <col min="1290" max="1306" width="10.7109375" customWidth="1"/>
    <col min="1537" max="1539" width="6.7109375" customWidth="1"/>
    <col min="1540" max="1540" width="46.7109375" customWidth="1"/>
    <col min="1541" max="1542" width="4.28515625" customWidth="1"/>
    <col min="1543" max="1543" width="5" customWidth="1"/>
    <col min="1544" max="1544" width="5.5703125" customWidth="1"/>
    <col min="1545" max="1545" width="13.5703125" customWidth="1"/>
    <col min="1546" max="1562" width="10.7109375" customWidth="1"/>
    <col min="1793" max="1795" width="6.7109375" customWidth="1"/>
    <col min="1796" max="1796" width="46.7109375" customWidth="1"/>
    <col min="1797" max="1798" width="4.28515625" customWidth="1"/>
    <col min="1799" max="1799" width="5" customWidth="1"/>
    <col min="1800" max="1800" width="5.5703125" customWidth="1"/>
    <col min="1801" max="1801" width="13.5703125" customWidth="1"/>
    <col min="1802" max="1818" width="10.7109375" customWidth="1"/>
    <col min="2049" max="2051" width="6.7109375" customWidth="1"/>
    <col min="2052" max="2052" width="46.7109375" customWidth="1"/>
    <col min="2053" max="2054" width="4.28515625" customWidth="1"/>
    <col min="2055" max="2055" width="5" customWidth="1"/>
    <col min="2056" max="2056" width="5.5703125" customWidth="1"/>
    <col min="2057" max="2057" width="13.5703125" customWidth="1"/>
    <col min="2058" max="2074" width="10.7109375" customWidth="1"/>
    <col min="2305" max="2307" width="6.7109375" customWidth="1"/>
    <col min="2308" max="2308" width="46.7109375" customWidth="1"/>
    <col min="2309" max="2310" width="4.28515625" customWidth="1"/>
    <col min="2311" max="2311" width="5" customWidth="1"/>
    <col min="2312" max="2312" width="5.5703125" customWidth="1"/>
    <col min="2313" max="2313" width="13.5703125" customWidth="1"/>
    <col min="2314" max="2330" width="10.7109375" customWidth="1"/>
    <col min="2561" max="2563" width="6.7109375" customWidth="1"/>
    <col min="2564" max="2564" width="46.7109375" customWidth="1"/>
    <col min="2565" max="2566" width="4.28515625" customWidth="1"/>
    <col min="2567" max="2567" width="5" customWidth="1"/>
    <col min="2568" max="2568" width="5.5703125" customWidth="1"/>
    <col min="2569" max="2569" width="13.5703125" customWidth="1"/>
    <col min="2570" max="2586" width="10.7109375" customWidth="1"/>
    <col min="2817" max="2819" width="6.7109375" customWidth="1"/>
    <col min="2820" max="2820" width="46.7109375" customWidth="1"/>
    <col min="2821" max="2822" width="4.28515625" customWidth="1"/>
    <col min="2823" max="2823" width="5" customWidth="1"/>
    <col min="2824" max="2824" width="5.5703125" customWidth="1"/>
    <col min="2825" max="2825" width="13.5703125" customWidth="1"/>
    <col min="2826" max="2842" width="10.7109375" customWidth="1"/>
    <col min="3073" max="3075" width="6.7109375" customWidth="1"/>
    <col min="3076" max="3076" width="46.7109375" customWidth="1"/>
    <col min="3077" max="3078" width="4.28515625" customWidth="1"/>
    <col min="3079" max="3079" width="5" customWidth="1"/>
    <col min="3080" max="3080" width="5.5703125" customWidth="1"/>
    <col min="3081" max="3081" width="13.5703125" customWidth="1"/>
    <col min="3082" max="3098" width="10.7109375" customWidth="1"/>
    <col min="3329" max="3331" width="6.7109375" customWidth="1"/>
    <col min="3332" max="3332" width="46.7109375" customWidth="1"/>
    <col min="3333" max="3334" width="4.28515625" customWidth="1"/>
    <col min="3335" max="3335" width="5" customWidth="1"/>
    <col min="3336" max="3336" width="5.5703125" customWidth="1"/>
    <col min="3337" max="3337" width="13.5703125" customWidth="1"/>
    <col min="3338" max="3354" width="10.7109375" customWidth="1"/>
    <col min="3585" max="3587" width="6.7109375" customWidth="1"/>
    <col min="3588" max="3588" width="46.7109375" customWidth="1"/>
    <col min="3589" max="3590" width="4.28515625" customWidth="1"/>
    <col min="3591" max="3591" width="5" customWidth="1"/>
    <col min="3592" max="3592" width="5.5703125" customWidth="1"/>
    <col min="3593" max="3593" width="13.5703125" customWidth="1"/>
    <col min="3594" max="3610" width="10.7109375" customWidth="1"/>
    <col min="3841" max="3843" width="6.7109375" customWidth="1"/>
    <col min="3844" max="3844" width="46.7109375" customWidth="1"/>
    <col min="3845" max="3846" width="4.28515625" customWidth="1"/>
    <col min="3847" max="3847" width="5" customWidth="1"/>
    <col min="3848" max="3848" width="5.5703125" customWidth="1"/>
    <col min="3849" max="3849" width="13.5703125" customWidth="1"/>
    <col min="3850" max="3866" width="10.7109375" customWidth="1"/>
    <col min="4097" max="4099" width="6.7109375" customWidth="1"/>
    <col min="4100" max="4100" width="46.7109375" customWidth="1"/>
    <col min="4101" max="4102" width="4.28515625" customWidth="1"/>
    <col min="4103" max="4103" width="5" customWidth="1"/>
    <col min="4104" max="4104" width="5.5703125" customWidth="1"/>
    <col min="4105" max="4105" width="13.5703125" customWidth="1"/>
    <col min="4106" max="4122" width="10.7109375" customWidth="1"/>
    <col min="4353" max="4355" width="6.7109375" customWidth="1"/>
    <col min="4356" max="4356" width="46.7109375" customWidth="1"/>
    <col min="4357" max="4358" width="4.28515625" customWidth="1"/>
    <col min="4359" max="4359" width="5" customWidth="1"/>
    <col min="4360" max="4360" width="5.5703125" customWidth="1"/>
    <col min="4361" max="4361" width="13.5703125" customWidth="1"/>
    <col min="4362" max="4378" width="10.7109375" customWidth="1"/>
    <col min="4609" max="4611" width="6.7109375" customWidth="1"/>
    <col min="4612" max="4612" width="46.7109375" customWidth="1"/>
    <col min="4613" max="4614" width="4.28515625" customWidth="1"/>
    <col min="4615" max="4615" width="5" customWidth="1"/>
    <col min="4616" max="4616" width="5.5703125" customWidth="1"/>
    <col min="4617" max="4617" width="13.5703125" customWidth="1"/>
    <col min="4618" max="4634" width="10.7109375" customWidth="1"/>
    <col min="4865" max="4867" width="6.7109375" customWidth="1"/>
    <col min="4868" max="4868" width="46.7109375" customWidth="1"/>
    <col min="4869" max="4870" width="4.28515625" customWidth="1"/>
    <col min="4871" max="4871" width="5" customWidth="1"/>
    <col min="4872" max="4872" width="5.5703125" customWidth="1"/>
    <col min="4873" max="4873" width="13.5703125" customWidth="1"/>
    <col min="4874" max="4890" width="10.7109375" customWidth="1"/>
    <col min="5121" max="5123" width="6.7109375" customWidth="1"/>
    <col min="5124" max="5124" width="46.7109375" customWidth="1"/>
    <col min="5125" max="5126" width="4.28515625" customWidth="1"/>
    <col min="5127" max="5127" width="5" customWidth="1"/>
    <col min="5128" max="5128" width="5.5703125" customWidth="1"/>
    <col min="5129" max="5129" width="13.5703125" customWidth="1"/>
    <col min="5130" max="5146" width="10.7109375" customWidth="1"/>
    <col min="5377" max="5379" width="6.7109375" customWidth="1"/>
    <col min="5380" max="5380" width="46.7109375" customWidth="1"/>
    <col min="5381" max="5382" width="4.28515625" customWidth="1"/>
    <col min="5383" max="5383" width="5" customWidth="1"/>
    <col min="5384" max="5384" width="5.5703125" customWidth="1"/>
    <col min="5385" max="5385" width="13.5703125" customWidth="1"/>
    <col min="5386" max="5402" width="10.7109375" customWidth="1"/>
    <col min="5633" max="5635" width="6.7109375" customWidth="1"/>
    <col min="5636" max="5636" width="46.7109375" customWidth="1"/>
    <col min="5637" max="5638" width="4.28515625" customWidth="1"/>
    <col min="5639" max="5639" width="5" customWidth="1"/>
    <col min="5640" max="5640" width="5.5703125" customWidth="1"/>
    <col min="5641" max="5641" width="13.5703125" customWidth="1"/>
    <col min="5642" max="5658" width="10.7109375" customWidth="1"/>
    <col min="5889" max="5891" width="6.7109375" customWidth="1"/>
    <col min="5892" max="5892" width="46.7109375" customWidth="1"/>
    <col min="5893" max="5894" width="4.28515625" customWidth="1"/>
    <col min="5895" max="5895" width="5" customWidth="1"/>
    <col min="5896" max="5896" width="5.5703125" customWidth="1"/>
    <col min="5897" max="5897" width="13.5703125" customWidth="1"/>
    <col min="5898" max="5914" width="10.7109375" customWidth="1"/>
    <col min="6145" max="6147" width="6.7109375" customWidth="1"/>
    <col min="6148" max="6148" width="46.7109375" customWidth="1"/>
    <col min="6149" max="6150" width="4.28515625" customWidth="1"/>
    <col min="6151" max="6151" width="5" customWidth="1"/>
    <col min="6152" max="6152" width="5.5703125" customWidth="1"/>
    <col min="6153" max="6153" width="13.5703125" customWidth="1"/>
    <col min="6154" max="6170" width="10.7109375" customWidth="1"/>
    <col min="6401" max="6403" width="6.7109375" customWidth="1"/>
    <col min="6404" max="6404" width="46.7109375" customWidth="1"/>
    <col min="6405" max="6406" width="4.28515625" customWidth="1"/>
    <col min="6407" max="6407" width="5" customWidth="1"/>
    <col min="6408" max="6408" width="5.5703125" customWidth="1"/>
    <col min="6409" max="6409" width="13.5703125" customWidth="1"/>
    <col min="6410" max="6426" width="10.7109375" customWidth="1"/>
    <col min="6657" max="6659" width="6.7109375" customWidth="1"/>
    <col min="6660" max="6660" width="46.7109375" customWidth="1"/>
    <col min="6661" max="6662" width="4.28515625" customWidth="1"/>
    <col min="6663" max="6663" width="5" customWidth="1"/>
    <col min="6664" max="6664" width="5.5703125" customWidth="1"/>
    <col min="6665" max="6665" width="13.5703125" customWidth="1"/>
    <col min="6666" max="6682" width="10.7109375" customWidth="1"/>
    <col min="6913" max="6915" width="6.7109375" customWidth="1"/>
    <col min="6916" max="6916" width="46.7109375" customWidth="1"/>
    <col min="6917" max="6918" width="4.28515625" customWidth="1"/>
    <col min="6919" max="6919" width="5" customWidth="1"/>
    <col min="6920" max="6920" width="5.5703125" customWidth="1"/>
    <col min="6921" max="6921" width="13.5703125" customWidth="1"/>
    <col min="6922" max="6938" width="10.7109375" customWidth="1"/>
    <col min="7169" max="7171" width="6.7109375" customWidth="1"/>
    <col min="7172" max="7172" width="46.7109375" customWidth="1"/>
    <col min="7173" max="7174" width="4.28515625" customWidth="1"/>
    <col min="7175" max="7175" width="5" customWidth="1"/>
    <col min="7176" max="7176" width="5.5703125" customWidth="1"/>
    <col min="7177" max="7177" width="13.5703125" customWidth="1"/>
    <col min="7178" max="7194" width="10.7109375" customWidth="1"/>
    <col min="7425" max="7427" width="6.7109375" customWidth="1"/>
    <col min="7428" max="7428" width="46.7109375" customWidth="1"/>
    <col min="7429" max="7430" width="4.28515625" customWidth="1"/>
    <col min="7431" max="7431" width="5" customWidth="1"/>
    <col min="7432" max="7432" width="5.5703125" customWidth="1"/>
    <col min="7433" max="7433" width="13.5703125" customWidth="1"/>
    <col min="7434" max="7450" width="10.7109375" customWidth="1"/>
    <col min="7681" max="7683" width="6.7109375" customWidth="1"/>
    <col min="7684" max="7684" width="46.7109375" customWidth="1"/>
    <col min="7685" max="7686" width="4.28515625" customWidth="1"/>
    <col min="7687" max="7687" width="5" customWidth="1"/>
    <col min="7688" max="7688" width="5.5703125" customWidth="1"/>
    <col min="7689" max="7689" width="13.5703125" customWidth="1"/>
    <col min="7690" max="7706" width="10.7109375" customWidth="1"/>
    <col min="7937" max="7939" width="6.7109375" customWidth="1"/>
    <col min="7940" max="7940" width="46.7109375" customWidth="1"/>
    <col min="7941" max="7942" width="4.28515625" customWidth="1"/>
    <col min="7943" max="7943" width="5" customWidth="1"/>
    <col min="7944" max="7944" width="5.5703125" customWidth="1"/>
    <col min="7945" max="7945" width="13.5703125" customWidth="1"/>
    <col min="7946" max="7962" width="10.7109375" customWidth="1"/>
    <col min="8193" max="8195" width="6.7109375" customWidth="1"/>
    <col min="8196" max="8196" width="46.7109375" customWidth="1"/>
    <col min="8197" max="8198" width="4.28515625" customWidth="1"/>
    <col min="8199" max="8199" width="5" customWidth="1"/>
    <col min="8200" max="8200" width="5.5703125" customWidth="1"/>
    <col min="8201" max="8201" width="13.5703125" customWidth="1"/>
    <col min="8202" max="8218" width="10.7109375" customWidth="1"/>
    <col min="8449" max="8451" width="6.7109375" customWidth="1"/>
    <col min="8452" max="8452" width="46.7109375" customWidth="1"/>
    <col min="8453" max="8454" width="4.28515625" customWidth="1"/>
    <col min="8455" max="8455" width="5" customWidth="1"/>
    <col min="8456" max="8456" width="5.5703125" customWidth="1"/>
    <col min="8457" max="8457" width="13.5703125" customWidth="1"/>
    <col min="8458" max="8474" width="10.7109375" customWidth="1"/>
    <col min="8705" max="8707" width="6.7109375" customWidth="1"/>
    <col min="8708" max="8708" width="46.7109375" customWidth="1"/>
    <col min="8709" max="8710" width="4.28515625" customWidth="1"/>
    <col min="8711" max="8711" width="5" customWidth="1"/>
    <col min="8712" max="8712" width="5.5703125" customWidth="1"/>
    <col min="8713" max="8713" width="13.5703125" customWidth="1"/>
    <col min="8714" max="8730" width="10.7109375" customWidth="1"/>
    <col min="8961" max="8963" width="6.7109375" customWidth="1"/>
    <col min="8964" max="8964" width="46.7109375" customWidth="1"/>
    <col min="8965" max="8966" width="4.28515625" customWidth="1"/>
    <col min="8967" max="8967" width="5" customWidth="1"/>
    <col min="8968" max="8968" width="5.5703125" customWidth="1"/>
    <col min="8969" max="8969" width="13.5703125" customWidth="1"/>
    <col min="8970" max="8986" width="10.7109375" customWidth="1"/>
    <col min="9217" max="9219" width="6.7109375" customWidth="1"/>
    <col min="9220" max="9220" width="46.7109375" customWidth="1"/>
    <col min="9221" max="9222" width="4.28515625" customWidth="1"/>
    <col min="9223" max="9223" width="5" customWidth="1"/>
    <col min="9224" max="9224" width="5.5703125" customWidth="1"/>
    <col min="9225" max="9225" width="13.5703125" customWidth="1"/>
    <col min="9226" max="9242" width="10.7109375" customWidth="1"/>
    <col min="9473" max="9475" width="6.7109375" customWidth="1"/>
    <col min="9476" max="9476" width="46.7109375" customWidth="1"/>
    <col min="9477" max="9478" width="4.28515625" customWidth="1"/>
    <col min="9479" max="9479" width="5" customWidth="1"/>
    <col min="9480" max="9480" width="5.5703125" customWidth="1"/>
    <col min="9481" max="9481" width="13.5703125" customWidth="1"/>
    <col min="9482" max="9498" width="10.7109375" customWidth="1"/>
    <col min="9729" max="9731" width="6.7109375" customWidth="1"/>
    <col min="9732" max="9732" width="46.7109375" customWidth="1"/>
    <col min="9733" max="9734" width="4.28515625" customWidth="1"/>
    <col min="9735" max="9735" width="5" customWidth="1"/>
    <col min="9736" max="9736" width="5.5703125" customWidth="1"/>
    <col min="9737" max="9737" width="13.5703125" customWidth="1"/>
    <col min="9738" max="9754" width="10.7109375" customWidth="1"/>
    <col min="9985" max="9987" width="6.7109375" customWidth="1"/>
    <col min="9988" max="9988" width="46.7109375" customWidth="1"/>
    <col min="9989" max="9990" width="4.28515625" customWidth="1"/>
    <col min="9991" max="9991" width="5" customWidth="1"/>
    <col min="9992" max="9992" width="5.5703125" customWidth="1"/>
    <col min="9993" max="9993" width="13.5703125" customWidth="1"/>
    <col min="9994" max="10010" width="10.7109375" customWidth="1"/>
    <col min="10241" max="10243" width="6.7109375" customWidth="1"/>
    <col min="10244" max="10244" width="46.7109375" customWidth="1"/>
    <col min="10245" max="10246" width="4.28515625" customWidth="1"/>
    <col min="10247" max="10247" width="5" customWidth="1"/>
    <col min="10248" max="10248" width="5.5703125" customWidth="1"/>
    <col min="10249" max="10249" width="13.5703125" customWidth="1"/>
    <col min="10250" max="10266" width="10.7109375" customWidth="1"/>
    <col min="10497" max="10499" width="6.7109375" customWidth="1"/>
    <col min="10500" max="10500" width="46.7109375" customWidth="1"/>
    <col min="10501" max="10502" width="4.28515625" customWidth="1"/>
    <col min="10503" max="10503" width="5" customWidth="1"/>
    <col min="10504" max="10504" width="5.5703125" customWidth="1"/>
    <col min="10505" max="10505" width="13.5703125" customWidth="1"/>
    <col min="10506" max="10522" width="10.7109375" customWidth="1"/>
    <col min="10753" max="10755" width="6.7109375" customWidth="1"/>
    <col min="10756" max="10756" width="46.7109375" customWidth="1"/>
    <col min="10757" max="10758" width="4.28515625" customWidth="1"/>
    <col min="10759" max="10759" width="5" customWidth="1"/>
    <col min="10760" max="10760" width="5.5703125" customWidth="1"/>
    <col min="10761" max="10761" width="13.5703125" customWidth="1"/>
    <col min="10762" max="10778" width="10.7109375" customWidth="1"/>
    <col min="11009" max="11011" width="6.7109375" customWidth="1"/>
    <col min="11012" max="11012" width="46.7109375" customWidth="1"/>
    <col min="11013" max="11014" width="4.28515625" customWidth="1"/>
    <col min="11015" max="11015" width="5" customWidth="1"/>
    <col min="11016" max="11016" width="5.5703125" customWidth="1"/>
    <col min="11017" max="11017" width="13.5703125" customWidth="1"/>
    <col min="11018" max="11034" width="10.7109375" customWidth="1"/>
    <col min="11265" max="11267" width="6.7109375" customWidth="1"/>
    <col min="11268" max="11268" width="46.7109375" customWidth="1"/>
    <col min="11269" max="11270" width="4.28515625" customWidth="1"/>
    <col min="11271" max="11271" width="5" customWidth="1"/>
    <col min="11272" max="11272" width="5.5703125" customWidth="1"/>
    <col min="11273" max="11273" width="13.5703125" customWidth="1"/>
    <col min="11274" max="11290" width="10.7109375" customWidth="1"/>
    <col min="11521" max="11523" width="6.7109375" customWidth="1"/>
    <col min="11524" max="11524" width="46.7109375" customWidth="1"/>
    <col min="11525" max="11526" width="4.28515625" customWidth="1"/>
    <col min="11527" max="11527" width="5" customWidth="1"/>
    <col min="11528" max="11528" width="5.5703125" customWidth="1"/>
    <col min="11529" max="11529" width="13.5703125" customWidth="1"/>
    <col min="11530" max="11546" width="10.7109375" customWidth="1"/>
    <col min="11777" max="11779" width="6.7109375" customWidth="1"/>
    <col min="11780" max="11780" width="46.7109375" customWidth="1"/>
    <col min="11781" max="11782" width="4.28515625" customWidth="1"/>
    <col min="11783" max="11783" width="5" customWidth="1"/>
    <col min="11784" max="11784" width="5.5703125" customWidth="1"/>
    <col min="11785" max="11785" width="13.5703125" customWidth="1"/>
    <col min="11786" max="11802" width="10.7109375" customWidth="1"/>
    <col min="12033" max="12035" width="6.7109375" customWidth="1"/>
    <col min="12036" max="12036" width="46.7109375" customWidth="1"/>
    <col min="12037" max="12038" width="4.28515625" customWidth="1"/>
    <col min="12039" max="12039" width="5" customWidth="1"/>
    <col min="12040" max="12040" width="5.5703125" customWidth="1"/>
    <col min="12041" max="12041" width="13.5703125" customWidth="1"/>
    <col min="12042" max="12058" width="10.7109375" customWidth="1"/>
    <col min="12289" max="12291" width="6.7109375" customWidth="1"/>
    <col min="12292" max="12292" width="46.7109375" customWidth="1"/>
    <col min="12293" max="12294" width="4.28515625" customWidth="1"/>
    <col min="12295" max="12295" width="5" customWidth="1"/>
    <col min="12296" max="12296" width="5.5703125" customWidth="1"/>
    <col min="12297" max="12297" width="13.5703125" customWidth="1"/>
    <col min="12298" max="12314" width="10.7109375" customWidth="1"/>
    <col min="12545" max="12547" width="6.7109375" customWidth="1"/>
    <col min="12548" max="12548" width="46.7109375" customWidth="1"/>
    <col min="12549" max="12550" width="4.28515625" customWidth="1"/>
    <col min="12551" max="12551" width="5" customWidth="1"/>
    <col min="12552" max="12552" width="5.5703125" customWidth="1"/>
    <col min="12553" max="12553" width="13.5703125" customWidth="1"/>
    <col min="12554" max="12570" width="10.7109375" customWidth="1"/>
    <col min="12801" max="12803" width="6.7109375" customWidth="1"/>
    <col min="12804" max="12804" width="46.7109375" customWidth="1"/>
    <col min="12805" max="12806" width="4.28515625" customWidth="1"/>
    <col min="12807" max="12807" width="5" customWidth="1"/>
    <col min="12808" max="12808" width="5.5703125" customWidth="1"/>
    <col min="12809" max="12809" width="13.5703125" customWidth="1"/>
    <col min="12810" max="12826" width="10.7109375" customWidth="1"/>
    <col min="13057" max="13059" width="6.7109375" customWidth="1"/>
    <col min="13060" max="13060" width="46.7109375" customWidth="1"/>
    <col min="13061" max="13062" width="4.28515625" customWidth="1"/>
    <col min="13063" max="13063" width="5" customWidth="1"/>
    <col min="13064" max="13064" width="5.5703125" customWidth="1"/>
    <col min="13065" max="13065" width="13.5703125" customWidth="1"/>
    <col min="13066" max="13082" width="10.7109375" customWidth="1"/>
    <col min="13313" max="13315" width="6.7109375" customWidth="1"/>
    <col min="13316" max="13316" width="46.7109375" customWidth="1"/>
    <col min="13317" max="13318" width="4.28515625" customWidth="1"/>
    <col min="13319" max="13319" width="5" customWidth="1"/>
    <col min="13320" max="13320" width="5.5703125" customWidth="1"/>
    <col min="13321" max="13321" width="13.5703125" customWidth="1"/>
    <col min="13322" max="13338" width="10.7109375" customWidth="1"/>
    <col min="13569" max="13571" width="6.7109375" customWidth="1"/>
    <col min="13572" max="13572" width="46.7109375" customWidth="1"/>
    <col min="13573" max="13574" width="4.28515625" customWidth="1"/>
    <col min="13575" max="13575" width="5" customWidth="1"/>
    <col min="13576" max="13576" width="5.5703125" customWidth="1"/>
    <col min="13577" max="13577" width="13.5703125" customWidth="1"/>
    <col min="13578" max="13594" width="10.7109375" customWidth="1"/>
    <col min="13825" max="13827" width="6.7109375" customWidth="1"/>
    <col min="13828" max="13828" width="46.7109375" customWidth="1"/>
    <col min="13829" max="13830" width="4.28515625" customWidth="1"/>
    <col min="13831" max="13831" width="5" customWidth="1"/>
    <col min="13832" max="13832" width="5.5703125" customWidth="1"/>
    <col min="13833" max="13833" width="13.5703125" customWidth="1"/>
    <col min="13834" max="13850" width="10.7109375" customWidth="1"/>
    <col min="14081" max="14083" width="6.7109375" customWidth="1"/>
    <col min="14084" max="14084" width="46.7109375" customWidth="1"/>
    <col min="14085" max="14086" width="4.28515625" customWidth="1"/>
    <col min="14087" max="14087" width="5" customWidth="1"/>
    <col min="14088" max="14088" width="5.5703125" customWidth="1"/>
    <col min="14089" max="14089" width="13.5703125" customWidth="1"/>
    <col min="14090" max="14106" width="10.7109375" customWidth="1"/>
    <col min="14337" max="14339" width="6.7109375" customWidth="1"/>
    <col min="14340" max="14340" width="46.7109375" customWidth="1"/>
    <col min="14341" max="14342" width="4.28515625" customWidth="1"/>
    <col min="14343" max="14343" width="5" customWidth="1"/>
    <col min="14344" max="14344" width="5.5703125" customWidth="1"/>
    <col min="14345" max="14345" width="13.5703125" customWidth="1"/>
    <col min="14346" max="14362" width="10.7109375" customWidth="1"/>
    <col min="14593" max="14595" width="6.7109375" customWidth="1"/>
    <col min="14596" max="14596" width="46.7109375" customWidth="1"/>
    <col min="14597" max="14598" width="4.28515625" customWidth="1"/>
    <col min="14599" max="14599" width="5" customWidth="1"/>
    <col min="14600" max="14600" width="5.5703125" customWidth="1"/>
    <col min="14601" max="14601" width="13.5703125" customWidth="1"/>
    <col min="14602" max="14618" width="10.7109375" customWidth="1"/>
    <col min="14849" max="14851" width="6.7109375" customWidth="1"/>
    <col min="14852" max="14852" width="46.7109375" customWidth="1"/>
    <col min="14853" max="14854" width="4.28515625" customWidth="1"/>
    <col min="14855" max="14855" width="5" customWidth="1"/>
    <col min="14856" max="14856" width="5.5703125" customWidth="1"/>
    <col min="14857" max="14857" width="13.5703125" customWidth="1"/>
    <col min="14858" max="14874" width="10.7109375" customWidth="1"/>
    <col min="15105" max="15107" width="6.7109375" customWidth="1"/>
    <col min="15108" max="15108" width="46.7109375" customWidth="1"/>
    <col min="15109" max="15110" width="4.28515625" customWidth="1"/>
    <col min="15111" max="15111" width="5" customWidth="1"/>
    <col min="15112" max="15112" width="5.5703125" customWidth="1"/>
    <col min="15113" max="15113" width="13.5703125" customWidth="1"/>
    <col min="15114" max="15130" width="10.7109375" customWidth="1"/>
    <col min="15361" max="15363" width="6.7109375" customWidth="1"/>
    <col min="15364" max="15364" width="46.7109375" customWidth="1"/>
    <col min="15365" max="15366" width="4.28515625" customWidth="1"/>
    <col min="15367" max="15367" width="5" customWidth="1"/>
    <col min="15368" max="15368" width="5.5703125" customWidth="1"/>
    <col min="15369" max="15369" width="13.5703125" customWidth="1"/>
    <col min="15370" max="15386" width="10.7109375" customWidth="1"/>
    <col min="15617" max="15619" width="6.7109375" customWidth="1"/>
    <col min="15620" max="15620" width="46.7109375" customWidth="1"/>
    <col min="15621" max="15622" width="4.28515625" customWidth="1"/>
    <col min="15623" max="15623" width="5" customWidth="1"/>
    <col min="15624" max="15624" width="5.5703125" customWidth="1"/>
    <col min="15625" max="15625" width="13.5703125" customWidth="1"/>
    <col min="15626" max="15642" width="10.7109375" customWidth="1"/>
    <col min="15873" max="15875" width="6.7109375" customWidth="1"/>
    <col min="15876" max="15876" width="46.7109375" customWidth="1"/>
    <col min="15877" max="15878" width="4.28515625" customWidth="1"/>
    <col min="15879" max="15879" width="5" customWidth="1"/>
    <col min="15880" max="15880" width="5.5703125" customWidth="1"/>
    <col min="15881" max="15881" width="13.5703125" customWidth="1"/>
    <col min="15882" max="15898" width="10.7109375" customWidth="1"/>
    <col min="16129" max="16131" width="6.7109375" customWidth="1"/>
    <col min="16132" max="16132" width="46.7109375" customWidth="1"/>
    <col min="16133" max="16134" width="4.28515625" customWidth="1"/>
    <col min="16135" max="16135" width="5" customWidth="1"/>
    <col min="16136" max="16136" width="5.5703125" customWidth="1"/>
    <col min="16137" max="16137" width="13.5703125" customWidth="1"/>
    <col min="16138" max="16154" width="10.7109375" customWidth="1"/>
  </cols>
  <sheetData>
    <row r="1" spans="1:42" ht="41.25" customHeight="1" x14ac:dyDescent="0.4">
      <c r="A1" s="1"/>
      <c r="B1" s="2"/>
      <c r="C1" s="935"/>
      <c r="D1" s="1434" t="s">
        <v>337</v>
      </c>
      <c r="E1" s="1434"/>
      <c r="F1" s="1434"/>
      <c r="G1" s="1434"/>
      <c r="H1" s="1434"/>
      <c r="I1" s="1434"/>
      <c r="J1" s="1434"/>
      <c r="K1" s="1434"/>
      <c r="L1" s="1434"/>
      <c r="M1" s="1434"/>
      <c r="N1" s="1434"/>
      <c r="O1" s="1434"/>
      <c r="P1" s="1434"/>
      <c r="Q1" s="1434"/>
      <c r="R1" s="1434"/>
      <c r="S1" s="1434"/>
      <c r="T1" s="1434"/>
      <c r="U1" s="1434"/>
      <c r="V1" s="1434"/>
      <c r="W1" s="1434"/>
      <c r="X1" s="1434"/>
      <c r="Y1" s="1434"/>
      <c r="Z1" s="1434"/>
    </row>
    <row r="2" spans="1:42" ht="15.75" customHeight="1" x14ac:dyDescent="0.4">
      <c r="A2" s="1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18.75" customHeight="1" x14ac:dyDescent="0.4">
      <c r="A3" s="1"/>
      <c r="B3" s="2"/>
      <c r="C3" s="2"/>
      <c r="D3" s="702" t="s">
        <v>0</v>
      </c>
      <c r="E3" s="703"/>
      <c r="F3" s="704"/>
      <c r="G3" s="705"/>
      <c r="H3" s="705"/>
      <c r="I3" s="706" t="s">
        <v>1</v>
      </c>
      <c r="J3" s="73"/>
      <c r="K3" s="73"/>
      <c r="L3" s="73"/>
      <c r="M3" s="36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19.5" customHeight="1" x14ac:dyDescent="0.4">
      <c r="A4" s="1"/>
      <c r="B4" s="2"/>
      <c r="C4" s="2"/>
      <c r="D4" s="702"/>
      <c r="E4" s="703"/>
      <c r="F4" s="707"/>
      <c r="G4" s="705"/>
      <c r="H4" s="705"/>
      <c r="I4" s="706" t="s">
        <v>211</v>
      </c>
      <c r="J4" s="73"/>
      <c r="K4" s="73"/>
      <c r="L4" s="73"/>
      <c r="M4" s="36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708"/>
    </row>
    <row r="5" spans="1:42" ht="18.75" customHeight="1" x14ac:dyDescent="0.25">
      <c r="A5" s="22"/>
      <c r="D5" s="23"/>
      <c r="E5" s="22"/>
      <c r="F5" s="24"/>
      <c r="G5" s="22"/>
      <c r="I5" s="709" t="s">
        <v>3</v>
      </c>
      <c r="J5" s="26"/>
      <c r="K5" s="26"/>
      <c r="L5" s="26"/>
      <c r="M5" s="26"/>
      <c r="N5" s="26"/>
      <c r="O5" s="26"/>
      <c r="P5" s="710"/>
      <c r="Z5" s="711" t="s">
        <v>4</v>
      </c>
    </row>
    <row r="6" spans="1:42" ht="18.75" customHeight="1" x14ac:dyDescent="0.25">
      <c r="A6" s="22"/>
      <c r="D6" s="23"/>
      <c r="E6" s="22"/>
      <c r="F6" s="936"/>
      <c r="G6" s="22"/>
      <c r="I6" s="709"/>
      <c r="J6" s="26"/>
      <c r="K6" s="26"/>
      <c r="L6" s="26"/>
      <c r="M6" s="26"/>
      <c r="N6" s="26"/>
      <c r="O6" s="26"/>
      <c r="P6" s="710"/>
      <c r="Z6" s="711"/>
    </row>
    <row r="7" spans="1:42" ht="15" customHeight="1" thickBot="1" x14ac:dyDescent="0.3">
      <c r="A7" s="712"/>
      <c r="B7" s="713"/>
      <c r="C7" s="713"/>
      <c r="I7" s="714" t="s">
        <v>212</v>
      </c>
      <c r="J7" s="714" t="s">
        <v>213</v>
      </c>
      <c r="K7" s="714" t="s">
        <v>214</v>
      </c>
      <c r="L7" s="714" t="s">
        <v>215</v>
      </c>
      <c r="M7" s="714" t="s">
        <v>216</v>
      </c>
      <c r="N7" s="714" t="s">
        <v>217</v>
      </c>
      <c r="O7" s="715" t="s">
        <v>338</v>
      </c>
      <c r="P7" s="715" t="s">
        <v>218</v>
      </c>
      <c r="Q7" s="715" t="s">
        <v>219</v>
      </c>
      <c r="R7" s="715" t="s">
        <v>220</v>
      </c>
      <c r="S7" s="715" t="s">
        <v>339</v>
      </c>
      <c r="T7" s="715" t="s">
        <v>221</v>
      </c>
      <c r="U7" s="715" t="s">
        <v>222</v>
      </c>
      <c r="V7" s="715" t="s">
        <v>223</v>
      </c>
      <c r="W7" s="715" t="s">
        <v>340</v>
      </c>
      <c r="X7" s="714" t="s">
        <v>224</v>
      </c>
      <c r="Y7" s="714" t="s">
        <v>225</v>
      </c>
      <c r="Z7" s="714" t="s">
        <v>226</v>
      </c>
    </row>
    <row r="8" spans="1:42" ht="15.75" customHeight="1" thickBot="1" x14ac:dyDescent="0.3">
      <c r="A8" s="716"/>
      <c r="B8" s="716"/>
      <c r="C8" s="1404" t="s">
        <v>15</v>
      </c>
      <c r="D8" s="1405" t="s">
        <v>5</v>
      </c>
      <c r="E8" s="1406" t="s">
        <v>6</v>
      </c>
      <c r="F8" s="1379" t="s">
        <v>7</v>
      </c>
      <c r="G8" s="1407" t="s">
        <v>8</v>
      </c>
      <c r="H8" s="1407"/>
      <c r="I8" s="1383" t="s">
        <v>9</v>
      </c>
      <c r="J8" s="717" t="s">
        <v>10</v>
      </c>
      <c r="K8" s="717" t="s">
        <v>11</v>
      </c>
      <c r="L8" s="718" t="s">
        <v>12</v>
      </c>
      <c r="M8" s="1408" t="s">
        <v>311</v>
      </c>
      <c r="N8" s="1408"/>
      <c r="O8" s="1408"/>
      <c r="P8" s="1408"/>
      <c r="Q8" s="1409" t="s">
        <v>320</v>
      </c>
      <c r="R8" s="1409"/>
      <c r="S8" s="1409"/>
      <c r="T8" s="1409"/>
      <c r="U8" s="1409"/>
      <c r="V8" s="1409"/>
      <c r="W8" s="1409"/>
      <c r="X8" s="1409"/>
      <c r="Y8" s="1409"/>
      <c r="Z8" s="1410" t="s">
        <v>321</v>
      </c>
    </row>
    <row r="9" spans="1:42" ht="15.75" customHeight="1" thickBot="1" x14ac:dyDescent="0.25">
      <c r="A9" s="1401" t="s">
        <v>13</v>
      </c>
      <c r="B9" s="1402" t="s">
        <v>14</v>
      </c>
      <c r="C9" s="1404"/>
      <c r="D9" s="1405"/>
      <c r="E9" s="1406"/>
      <c r="F9" s="1379"/>
      <c r="G9" s="1368" t="s">
        <v>16</v>
      </c>
      <c r="H9" s="1370" t="s">
        <v>17</v>
      </c>
      <c r="I9" s="1383"/>
      <c r="J9" s="1361" t="s">
        <v>322</v>
      </c>
      <c r="K9" s="1361" t="s">
        <v>323</v>
      </c>
      <c r="L9" s="1392" t="s">
        <v>324</v>
      </c>
      <c r="M9" s="1394" t="s">
        <v>325</v>
      </c>
      <c r="N9" s="1396" t="s">
        <v>18</v>
      </c>
      <c r="O9" s="1398" t="s">
        <v>19</v>
      </c>
      <c r="P9" s="1413" t="s">
        <v>230</v>
      </c>
      <c r="Q9" s="1359" t="s">
        <v>21</v>
      </c>
      <c r="R9" s="1359"/>
      <c r="S9" s="1359"/>
      <c r="T9" s="1411" t="s">
        <v>22</v>
      </c>
      <c r="U9" s="1411"/>
      <c r="V9" s="1411"/>
      <c r="W9" s="1412" t="s">
        <v>314</v>
      </c>
      <c r="X9" s="1412"/>
      <c r="Y9" s="1412"/>
      <c r="Z9" s="1410"/>
    </row>
    <row r="10" spans="1:42" ht="39" customHeight="1" thickBot="1" x14ac:dyDescent="0.25">
      <c r="A10" s="1401"/>
      <c r="B10" s="1402"/>
      <c r="C10" s="1404"/>
      <c r="D10" s="1405"/>
      <c r="E10" s="1406"/>
      <c r="F10" s="1379"/>
      <c r="G10" s="1368"/>
      <c r="H10" s="1370"/>
      <c r="I10" s="1383"/>
      <c r="J10" s="1361"/>
      <c r="K10" s="1361"/>
      <c r="L10" s="1392"/>
      <c r="M10" s="1394"/>
      <c r="N10" s="1396"/>
      <c r="O10" s="1398"/>
      <c r="P10" s="1413"/>
      <c r="Q10" s="233" t="s">
        <v>24</v>
      </c>
      <c r="R10" s="719" t="s">
        <v>25</v>
      </c>
      <c r="S10" s="720" t="s">
        <v>26</v>
      </c>
      <c r="T10" s="233" t="s">
        <v>24</v>
      </c>
      <c r="U10" s="719" t="s">
        <v>25</v>
      </c>
      <c r="V10" s="720" t="s">
        <v>26</v>
      </c>
      <c r="W10" s="233" t="s">
        <v>24</v>
      </c>
      <c r="X10" s="719" t="s">
        <v>25</v>
      </c>
      <c r="Y10" s="720" t="s">
        <v>26</v>
      </c>
      <c r="Z10" s="1410"/>
    </row>
    <row r="11" spans="1:42" ht="25.5" customHeight="1" thickBot="1" x14ac:dyDescent="0.25">
      <c r="A11" s="721"/>
      <c r="B11" s="722"/>
      <c r="C11" s="723"/>
      <c r="D11" s="724" t="s">
        <v>341</v>
      </c>
      <c r="E11" s="725"/>
      <c r="F11" s="725"/>
      <c r="G11" s="726"/>
      <c r="H11" s="725"/>
      <c r="I11" s="727"/>
      <c r="J11" s="728"/>
      <c r="K11" s="728"/>
      <c r="L11" s="729"/>
      <c r="M11" s="729"/>
      <c r="N11" s="730"/>
      <c r="O11" s="731"/>
      <c r="P11" s="732"/>
      <c r="Q11" s="830"/>
      <c r="R11" s="831"/>
      <c r="S11" s="832"/>
      <c r="T11" s="733"/>
      <c r="U11" s="734"/>
      <c r="V11" s="735"/>
      <c r="W11" s="733"/>
      <c r="X11" s="734"/>
      <c r="Y11" s="735"/>
      <c r="Z11" s="736"/>
    </row>
    <row r="12" spans="1:42" ht="28.5" customHeight="1" x14ac:dyDescent="0.25">
      <c r="A12" s="737">
        <v>3599</v>
      </c>
      <c r="B12" s="833">
        <v>6121</v>
      </c>
      <c r="C12" s="834">
        <v>6207</v>
      </c>
      <c r="D12" s="835" t="s">
        <v>126</v>
      </c>
      <c r="E12" s="758" t="s">
        <v>28</v>
      </c>
      <c r="F12" s="886">
        <v>400</v>
      </c>
      <c r="G12" s="886">
        <v>2017</v>
      </c>
      <c r="H12" s="887">
        <v>2020</v>
      </c>
      <c r="I12" s="762">
        <f t="shared" ref="I12:I75" si="0">J12+K12+L12+SUM(Q12:Z12)</f>
        <v>44061</v>
      </c>
      <c r="J12" s="748">
        <v>0</v>
      </c>
      <c r="K12" s="749">
        <v>1061</v>
      </c>
      <c r="L12" s="750">
        <f t="shared" ref="L12:L75" si="1">M12+N12+O12+P12</f>
        <v>3000</v>
      </c>
      <c r="M12" s="937">
        <v>810</v>
      </c>
      <c r="N12" s="938">
        <v>2190</v>
      </c>
      <c r="O12" s="753">
        <v>0</v>
      </c>
      <c r="P12" s="769">
        <v>0</v>
      </c>
      <c r="Q12" s="939">
        <v>20000</v>
      </c>
      <c r="R12" s="940">
        <v>0</v>
      </c>
      <c r="S12" s="941">
        <v>0</v>
      </c>
      <c r="T12" s="754">
        <v>20000</v>
      </c>
      <c r="U12" s="753">
        <v>0</v>
      </c>
      <c r="V12" s="749">
        <v>0</v>
      </c>
      <c r="W12" s="754">
        <v>0</v>
      </c>
      <c r="X12" s="753">
        <v>0</v>
      </c>
      <c r="Y12" s="749">
        <v>0</v>
      </c>
      <c r="Z12" s="755">
        <v>0</v>
      </c>
    </row>
    <row r="13" spans="1:42" s="56" customFormat="1" ht="43.5" customHeight="1" x14ac:dyDescent="0.25">
      <c r="A13" s="737">
        <v>3599</v>
      </c>
      <c r="B13" s="833">
        <v>6121</v>
      </c>
      <c r="C13" s="942">
        <v>6208</v>
      </c>
      <c r="D13" s="943" t="s">
        <v>342</v>
      </c>
      <c r="E13" s="758" t="s">
        <v>28</v>
      </c>
      <c r="F13" s="886">
        <v>400</v>
      </c>
      <c r="G13" s="886">
        <v>2017</v>
      </c>
      <c r="H13" s="887">
        <v>2020</v>
      </c>
      <c r="I13" s="762">
        <f t="shared" si="0"/>
        <v>272000</v>
      </c>
      <c r="J13" s="748">
        <v>0</v>
      </c>
      <c r="K13" s="749">
        <v>0</v>
      </c>
      <c r="L13" s="750">
        <f t="shared" si="1"/>
        <v>12820</v>
      </c>
      <c r="M13" s="937">
        <v>12820</v>
      </c>
      <c r="N13" s="938">
        <v>0</v>
      </c>
      <c r="O13" s="753">
        <v>0</v>
      </c>
      <c r="P13" s="769">
        <v>0</v>
      </c>
      <c r="Q13" s="944">
        <v>150000</v>
      </c>
      <c r="R13" s="945">
        <v>0</v>
      </c>
      <c r="S13" s="946">
        <v>0</v>
      </c>
      <c r="T13" s="754">
        <v>109180</v>
      </c>
      <c r="U13" s="753">
        <v>0</v>
      </c>
      <c r="V13" s="749">
        <v>0</v>
      </c>
      <c r="W13" s="754">
        <v>0</v>
      </c>
      <c r="X13" s="753">
        <v>0</v>
      </c>
      <c r="Y13" s="749">
        <v>0</v>
      </c>
      <c r="Z13" s="755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56" customFormat="1" ht="30" customHeight="1" x14ac:dyDescent="0.25">
      <c r="A14" s="737">
        <v>3599</v>
      </c>
      <c r="B14" s="833">
        <v>6121</v>
      </c>
      <c r="C14" s="942">
        <v>6209</v>
      </c>
      <c r="D14" s="943" t="s">
        <v>343</v>
      </c>
      <c r="E14" s="758" t="s">
        <v>28</v>
      </c>
      <c r="F14" s="886">
        <v>400</v>
      </c>
      <c r="G14" s="886">
        <v>2018</v>
      </c>
      <c r="H14" s="947">
        <v>2018</v>
      </c>
      <c r="I14" s="762">
        <f t="shared" si="0"/>
        <v>12485</v>
      </c>
      <c r="J14" s="748">
        <v>0</v>
      </c>
      <c r="K14" s="749">
        <v>0</v>
      </c>
      <c r="L14" s="750">
        <f t="shared" si="1"/>
        <v>12485</v>
      </c>
      <c r="M14" s="937">
        <v>12485</v>
      </c>
      <c r="N14" s="938">
        <v>0</v>
      </c>
      <c r="O14" s="753">
        <v>0</v>
      </c>
      <c r="P14" s="769">
        <v>0</v>
      </c>
      <c r="Q14" s="948">
        <v>0</v>
      </c>
      <c r="R14" s="753">
        <v>0</v>
      </c>
      <c r="S14" s="843">
        <v>0</v>
      </c>
      <c r="T14" s="754">
        <v>0</v>
      </c>
      <c r="U14" s="753">
        <v>0</v>
      </c>
      <c r="V14" s="749">
        <v>0</v>
      </c>
      <c r="W14" s="754">
        <v>0</v>
      </c>
      <c r="X14" s="753">
        <v>0</v>
      </c>
      <c r="Y14" s="749">
        <v>0</v>
      </c>
      <c r="Z14" s="755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56" customFormat="1" ht="31.5" customHeight="1" x14ac:dyDescent="0.25">
      <c r="A15" s="737">
        <v>3599</v>
      </c>
      <c r="B15" s="833">
        <v>6121</v>
      </c>
      <c r="C15" s="942">
        <v>6210</v>
      </c>
      <c r="D15" s="943" t="s">
        <v>344</v>
      </c>
      <c r="E15" s="779" t="s">
        <v>28</v>
      </c>
      <c r="F15" s="808">
        <v>400</v>
      </c>
      <c r="G15" s="808">
        <v>2018</v>
      </c>
      <c r="H15" s="809">
        <v>2018</v>
      </c>
      <c r="I15" s="762">
        <f t="shared" si="0"/>
        <v>26944</v>
      </c>
      <c r="J15" s="748">
        <v>944</v>
      </c>
      <c r="K15" s="749">
        <v>56</v>
      </c>
      <c r="L15" s="750">
        <f t="shared" si="1"/>
        <v>25944</v>
      </c>
      <c r="M15" s="937">
        <v>25944</v>
      </c>
      <c r="N15" s="938">
        <v>0</v>
      </c>
      <c r="O15" s="753">
        <v>0</v>
      </c>
      <c r="P15" s="769">
        <v>0</v>
      </c>
      <c r="Q15" s="948">
        <v>0</v>
      </c>
      <c r="R15" s="753">
        <v>0</v>
      </c>
      <c r="S15" s="843">
        <v>0</v>
      </c>
      <c r="T15" s="754">
        <v>0</v>
      </c>
      <c r="U15" s="753">
        <v>0</v>
      </c>
      <c r="V15" s="749">
        <v>0</v>
      </c>
      <c r="W15" s="754">
        <v>0</v>
      </c>
      <c r="X15" s="753">
        <v>0</v>
      </c>
      <c r="Y15" s="749">
        <v>0</v>
      </c>
      <c r="Z15" s="755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56" customFormat="1" ht="48" customHeight="1" x14ac:dyDescent="0.25">
      <c r="A16" s="737">
        <v>3599</v>
      </c>
      <c r="B16" s="833">
        <v>6121</v>
      </c>
      <c r="C16" s="949">
        <v>6211</v>
      </c>
      <c r="D16" s="950" t="s">
        <v>345</v>
      </c>
      <c r="E16" s="779" t="s">
        <v>28</v>
      </c>
      <c r="F16" s="808">
        <v>400</v>
      </c>
      <c r="G16" s="808">
        <v>2017</v>
      </c>
      <c r="H16" s="809">
        <v>2018</v>
      </c>
      <c r="I16" s="762">
        <f t="shared" si="0"/>
        <v>19726</v>
      </c>
      <c r="J16" s="748">
        <v>0</v>
      </c>
      <c r="K16" s="749">
        <v>0</v>
      </c>
      <c r="L16" s="750">
        <f t="shared" si="1"/>
        <v>19726</v>
      </c>
      <c r="M16" s="937">
        <v>19726</v>
      </c>
      <c r="N16" s="938">
        <v>0</v>
      </c>
      <c r="O16" s="753">
        <v>0</v>
      </c>
      <c r="P16" s="769">
        <v>0</v>
      </c>
      <c r="Q16" s="948">
        <v>0</v>
      </c>
      <c r="R16" s="753">
        <v>0</v>
      </c>
      <c r="S16" s="843">
        <v>0</v>
      </c>
      <c r="T16" s="754">
        <v>0</v>
      </c>
      <c r="U16" s="753">
        <v>0</v>
      </c>
      <c r="V16" s="749">
        <v>0</v>
      </c>
      <c r="W16" s="754">
        <v>0</v>
      </c>
      <c r="X16" s="753">
        <v>0</v>
      </c>
      <c r="Y16" s="749">
        <v>0</v>
      </c>
      <c r="Z16" s="755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52" customFormat="1" ht="30" customHeight="1" x14ac:dyDescent="0.25">
      <c r="A17" s="737">
        <v>3599</v>
      </c>
      <c r="B17" s="864">
        <v>6121</v>
      </c>
      <c r="C17" s="942">
        <v>6212</v>
      </c>
      <c r="D17" s="943" t="s">
        <v>346</v>
      </c>
      <c r="E17" s="759" t="s">
        <v>28</v>
      </c>
      <c r="F17" s="808">
        <v>400</v>
      </c>
      <c r="G17" s="808">
        <v>2018</v>
      </c>
      <c r="H17" s="951">
        <v>2022</v>
      </c>
      <c r="I17" s="762">
        <f t="shared" si="0"/>
        <v>412038</v>
      </c>
      <c r="J17" s="748">
        <v>0</v>
      </c>
      <c r="K17" s="749">
        <v>0</v>
      </c>
      <c r="L17" s="750">
        <f t="shared" si="1"/>
        <v>12038</v>
      </c>
      <c r="M17" s="937">
        <v>4038</v>
      </c>
      <c r="N17" s="938">
        <v>8000</v>
      </c>
      <c r="O17" s="753">
        <v>0</v>
      </c>
      <c r="P17" s="769">
        <v>0</v>
      </c>
      <c r="Q17" s="948">
        <v>0</v>
      </c>
      <c r="R17" s="753">
        <v>0</v>
      </c>
      <c r="S17" s="843">
        <v>0</v>
      </c>
      <c r="T17" s="754">
        <v>0</v>
      </c>
      <c r="U17" s="753">
        <v>0</v>
      </c>
      <c r="V17" s="749">
        <v>0</v>
      </c>
      <c r="W17" s="754">
        <v>200000</v>
      </c>
      <c r="X17" s="753">
        <v>0</v>
      </c>
      <c r="Y17" s="749">
        <v>0</v>
      </c>
      <c r="Z17" s="755">
        <v>200000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56" customFormat="1" ht="28.5" customHeight="1" x14ac:dyDescent="0.25">
      <c r="A18" s="737">
        <v>3599</v>
      </c>
      <c r="B18" s="833">
        <v>6121</v>
      </c>
      <c r="C18" s="942">
        <v>6213</v>
      </c>
      <c r="D18" s="943" t="s">
        <v>347</v>
      </c>
      <c r="E18" s="779" t="s">
        <v>28</v>
      </c>
      <c r="F18" s="808">
        <v>400</v>
      </c>
      <c r="G18" s="808">
        <v>2018</v>
      </c>
      <c r="H18" s="809">
        <v>2021</v>
      </c>
      <c r="I18" s="747">
        <f t="shared" si="0"/>
        <v>15527</v>
      </c>
      <c r="J18" s="748">
        <v>0</v>
      </c>
      <c r="K18" s="749">
        <v>0</v>
      </c>
      <c r="L18" s="750">
        <f t="shared" si="1"/>
        <v>1327</v>
      </c>
      <c r="M18" s="937">
        <v>527</v>
      </c>
      <c r="N18" s="938">
        <v>800</v>
      </c>
      <c r="O18" s="753">
        <v>0</v>
      </c>
      <c r="P18" s="769">
        <v>0</v>
      </c>
      <c r="Q18" s="948">
        <v>1000</v>
      </c>
      <c r="R18" s="753">
        <v>0</v>
      </c>
      <c r="S18" s="843">
        <v>0</v>
      </c>
      <c r="T18" s="754">
        <v>6600</v>
      </c>
      <c r="U18" s="753">
        <v>0</v>
      </c>
      <c r="V18" s="749">
        <v>0</v>
      </c>
      <c r="W18" s="754">
        <v>6600</v>
      </c>
      <c r="X18" s="753">
        <v>0</v>
      </c>
      <c r="Y18" s="749">
        <v>0</v>
      </c>
      <c r="Z18" s="755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56" customFormat="1" ht="27.75" customHeight="1" x14ac:dyDescent="0.25">
      <c r="A19" s="737">
        <v>3599</v>
      </c>
      <c r="B19" s="805">
        <v>6121</v>
      </c>
      <c r="C19" s="942">
        <v>6214</v>
      </c>
      <c r="D19" s="943" t="s">
        <v>348</v>
      </c>
      <c r="E19" s="779" t="s">
        <v>28</v>
      </c>
      <c r="F19" s="808">
        <v>400</v>
      </c>
      <c r="G19" s="808">
        <v>2017</v>
      </c>
      <c r="H19" s="809">
        <v>2022</v>
      </c>
      <c r="I19" s="747">
        <f t="shared" si="0"/>
        <v>15503</v>
      </c>
      <c r="J19" s="748">
        <v>0</v>
      </c>
      <c r="K19" s="749">
        <v>0</v>
      </c>
      <c r="L19" s="750">
        <f t="shared" si="1"/>
        <v>1303</v>
      </c>
      <c r="M19" s="937">
        <v>503</v>
      </c>
      <c r="N19" s="938">
        <v>800</v>
      </c>
      <c r="O19" s="753">
        <v>0</v>
      </c>
      <c r="P19" s="769">
        <v>0</v>
      </c>
      <c r="Q19" s="948">
        <v>1000</v>
      </c>
      <c r="R19" s="753">
        <v>0</v>
      </c>
      <c r="S19" s="843">
        <v>0</v>
      </c>
      <c r="T19" s="754">
        <v>6600</v>
      </c>
      <c r="U19" s="753">
        <v>0</v>
      </c>
      <c r="V19" s="749">
        <v>0</v>
      </c>
      <c r="W19" s="754">
        <v>6600</v>
      </c>
      <c r="X19" s="753">
        <v>0</v>
      </c>
      <c r="Y19" s="749">
        <v>0</v>
      </c>
      <c r="Z19" s="755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56" customFormat="1" ht="23.25" customHeight="1" x14ac:dyDescent="0.25">
      <c r="A20" s="737">
        <v>3599</v>
      </c>
      <c r="B20" s="833">
        <v>6121</v>
      </c>
      <c r="C20" s="942">
        <v>6215</v>
      </c>
      <c r="D20" s="943" t="s">
        <v>349</v>
      </c>
      <c r="E20" s="759" t="s">
        <v>116</v>
      </c>
      <c r="F20" s="808">
        <v>400</v>
      </c>
      <c r="G20" s="808">
        <v>2018</v>
      </c>
      <c r="H20" s="951">
        <v>2018</v>
      </c>
      <c r="I20" s="952">
        <f t="shared" si="0"/>
        <v>57045</v>
      </c>
      <c r="J20" s="748">
        <v>0</v>
      </c>
      <c r="K20" s="749">
        <v>845</v>
      </c>
      <c r="L20" s="750">
        <f t="shared" si="1"/>
        <v>38700</v>
      </c>
      <c r="M20" s="937">
        <v>0</v>
      </c>
      <c r="N20" s="938">
        <f>8000+30700</f>
        <v>38700</v>
      </c>
      <c r="O20" s="753">
        <v>0</v>
      </c>
      <c r="P20" s="769">
        <v>0</v>
      </c>
      <c r="Q20" s="948">
        <v>17500</v>
      </c>
      <c r="R20" s="753">
        <v>0</v>
      </c>
      <c r="S20" s="843">
        <v>0</v>
      </c>
      <c r="T20" s="754">
        <v>0</v>
      </c>
      <c r="U20" s="753">
        <v>0</v>
      </c>
      <c r="V20" s="749">
        <v>0</v>
      </c>
      <c r="W20" s="754">
        <v>0</v>
      </c>
      <c r="X20" s="753">
        <v>0</v>
      </c>
      <c r="Y20" s="749">
        <v>0</v>
      </c>
      <c r="Z20" s="755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304" customFormat="1" ht="28.5" customHeight="1" x14ac:dyDescent="0.25">
      <c r="A21" s="737">
        <v>3599</v>
      </c>
      <c r="B21" s="833">
        <v>6121</v>
      </c>
      <c r="C21" s="953"/>
      <c r="D21" s="954" t="s">
        <v>350</v>
      </c>
      <c r="E21" s="955" t="s">
        <v>28</v>
      </c>
      <c r="F21" s="956"/>
      <c r="G21" s="956">
        <v>2017</v>
      </c>
      <c r="H21" s="957">
        <v>2018</v>
      </c>
      <c r="I21" s="958">
        <f t="shared" si="0"/>
        <v>20472</v>
      </c>
      <c r="J21" s="756">
        <v>0</v>
      </c>
      <c r="K21" s="757">
        <f>6753+2719</f>
        <v>9472</v>
      </c>
      <c r="L21" s="781">
        <f t="shared" si="1"/>
        <v>11000</v>
      </c>
      <c r="M21" s="959">
        <v>0</v>
      </c>
      <c r="N21" s="960">
        <v>11000</v>
      </c>
      <c r="O21" s="774">
        <v>0</v>
      </c>
      <c r="P21" s="851">
        <v>0</v>
      </c>
      <c r="Q21" s="948">
        <v>0</v>
      </c>
      <c r="R21" s="774">
        <v>0</v>
      </c>
      <c r="S21" s="852">
        <v>0</v>
      </c>
      <c r="T21" s="775">
        <v>0</v>
      </c>
      <c r="U21" s="774">
        <v>0</v>
      </c>
      <c r="V21" s="757">
        <v>0</v>
      </c>
      <c r="W21" s="775">
        <v>0</v>
      </c>
      <c r="X21" s="774">
        <v>0</v>
      </c>
      <c r="Y21" s="757">
        <v>0</v>
      </c>
      <c r="Z21" s="776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304" customFormat="1" ht="30.75" customHeight="1" x14ac:dyDescent="0.25">
      <c r="A22" s="737">
        <v>3599</v>
      </c>
      <c r="B22" s="833">
        <v>6121</v>
      </c>
      <c r="C22" s="953"/>
      <c r="D22" s="961" t="s">
        <v>351</v>
      </c>
      <c r="E22" s="962" t="s">
        <v>28</v>
      </c>
      <c r="F22" s="963"/>
      <c r="G22" s="963">
        <v>2018</v>
      </c>
      <c r="H22" s="964">
        <v>2018</v>
      </c>
      <c r="I22" s="747">
        <f t="shared" si="0"/>
        <v>45000</v>
      </c>
      <c r="J22" s="748">
        <v>0</v>
      </c>
      <c r="K22" s="749">
        <v>0</v>
      </c>
      <c r="L22" s="750">
        <f t="shared" si="1"/>
        <v>45000</v>
      </c>
      <c r="M22" s="937">
        <v>0</v>
      </c>
      <c r="N22" s="938">
        <v>45000</v>
      </c>
      <c r="O22" s="753">
        <v>0</v>
      </c>
      <c r="P22" s="769">
        <v>0</v>
      </c>
      <c r="Q22" s="842">
        <v>0</v>
      </c>
      <c r="R22" s="753">
        <v>0</v>
      </c>
      <c r="S22" s="843">
        <v>0</v>
      </c>
      <c r="T22" s="754">
        <v>0</v>
      </c>
      <c r="U22" s="753">
        <v>0</v>
      </c>
      <c r="V22" s="749">
        <v>0</v>
      </c>
      <c r="W22" s="754">
        <v>0</v>
      </c>
      <c r="X22" s="753">
        <v>0</v>
      </c>
      <c r="Y22" s="749">
        <v>0</v>
      </c>
      <c r="Z22" s="755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04" customFormat="1" ht="32.25" customHeight="1" x14ac:dyDescent="0.25">
      <c r="A23" s="737">
        <v>3599</v>
      </c>
      <c r="B23" s="833">
        <v>6121</v>
      </c>
      <c r="C23" s="953"/>
      <c r="D23" s="961" t="s">
        <v>352</v>
      </c>
      <c r="E23" s="962" t="s">
        <v>28</v>
      </c>
      <c r="F23" s="963"/>
      <c r="G23" s="963">
        <v>2017</v>
      </c>
      <c r="H23" s="964">
        <v>2019</v>
      </c>
      <c r="I23" s="747">
        <f t="shared" si="0"/>
        <v>17350</v>
      </c>
      <c r="J23" s="748">
        <v>0</v>
      </c>
      <c r="K23" s="749">
        <v>800</v>
      </c>
      <c r="L23" s="750">
        <f t="shared" si="1"/>
        <v>11000</v>
      </c>
      <c r="M23" s="937">
        <v>0</v>
      </c>
      <c r="N23" s="938">
        <v>11000</v>
      </c>
      <c r="O23" s="753">
        <v>0</v>
      </c>
      <c r="P23" s="769">
        <v>0</v>
      </c>
      <c r="Q23" s="842">
        <v>5550</v>
      </c>
      <c r="R23" s="753">
        <v>0</v>
      </c>
      <c r="S23" s="843">
        <v>0</v>
      </c>
      <c r="T23" s="754">
        <v>0</v>
      </c>
      <c r="U23" s="753">
        <v>0</v>
      </c>
      <c r="V23" s="749">
        <v>0</v>
      </c>
      <c r="W23" s="754">
        <v>0</v>
      </c>
      <c r="X23" s="753">
        <v>0</v>
      </c>
      <c r="Y23" s="749">
        <v>0</v>
      </c>
      <c r="Z23" s="755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04" customFormat="1" ht="30" customHeight="1" x14ac:dyDescent="0.25">
      <c r="A24" s="737">
        <v>3599</v>
      </c>
      <c r="B24" s="833">
        <v>6121</v>
      </c>
      <c r="C24" s="953"/>
      <c r="D24" s="965" t="s">
        <v>353</v>
      </c>
      <c r="E24" s="962" t="s">
        <v>28</v>
      </c>
      <c r="F24" s="963"/>
      <c r="G24" s="963">
        <v>2018</v>
      </c>
      <c r="H24" s="964">
        <v>2019</v>
      </c>
      <c r="I24" s="747">
        <f t="shared" si="0"/>
        <v>4750</v>
      </c>
      <c r="J24" s="748">
        <v>0</v>
      </c>
      <c r="K24" s="749">
        <v>250</v>
      </c>
      <c r="L24" s="750">
        <f t="shared" si="1"/>
        <v>4500</v>
      </c>
      <c r="M24" s="937">
        <v>0</v>
      </c>
      <c r="N24" s="938">
        <v>4500</v>
      </c>
      <c r="O24" s="753">
        <v>0</v>
      </c>
      <c r="P24" s="769">
        <v>0</v>
      </c>
      <c r="Q24" s="842">
        <v>0</v>
      </c>
      <c r="R24" s="753">
        <v>0</v>
      </c>
      <c r="S24" s="843">
        <v>0</v>
      </c>
      <c r="T24" s="754">
        <v>0</v>
      </c>
      <c r="U24" s="753">
        <v>0</v>
      </c>
      <c r="V24" s="749">
        <v>0</v>
      </c>
      <c r="W24" s="754">
        <v>0</v>
      </c>
      <c r="X24" s="753">
        <v>0</v>
      </c>
      <c r="Y24" s="749">
        <v>0</v>
      </c>
      <c r="Z24" s="755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304" customFormat="1" ht="32.25" customHeight="1" x14ac:dyDescent="0.25">
      <c r="A25" s="737">
        <v>3599</v>
      </c>
      <c r="B25" s="833">
        <v>6121</v>
      </c>
      <c r="C25" s="953"/>
      <c r="D25" s="965" t="s">
        <v>354</v>
      </c>
      <c r="E25" s="962" t="s">
        <v>28</v>
      </c>
      <c r="F25" s="963"/>
      <c r="G25" s="963">
        <v>2018</v>
      </c>
      <c r="H25" s="964">
        <v>2020</v>
      </c>
      <c r="I25" s="747">
        <f t="shared" si="0"/>
        <v>32650</v>
      </c>
      <c r="J25" s="748">
        <v>0</v>
      </c>
      <c r="K25" s="749">
        <v>0</v>
      </c>
      <c r="L25" s="750">
        <f t="shared" si="1"/>
        <v>2150</v>
      </c>
      <c r="M25" s="937">
        <v>0</v>
      </c>
      <c r="N25" s="938">
        <v>2150</v>
      </c>
      <c r="O25" s="753">
        <v>0</v>
      </c>
      <c r="P25" s="769">
        <v>0</v>
      </c>
      <c r="Q25" s="842">
        <v>15500</v>
      </c>
      <c r="R25" s="753">
        <v>0</v>
      </c>
      <c r="S25" s="843">
        <v>0</v>
      </c>
      <c r="T25" s="754">
        <v>15000</v>
      </c>
      <c r="U25" s="753">
        <v>0</v>
      </c>
      <c r="V25" s="749">
        <v>0</v>
      </c>
      <c r="W25" s="754">
        <v>0</v>
      </c>
      <c r="X25" s="753">
        <v>0</v>
      </c>
      <c r="Y25" s="749">
        <v>0</v>
      </c>
      <c r="Z25" s="755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304" customFormat="1" ht="33" customHeight="1" x14ac:dyDescent="0.25">
      <c r="A26" s="737">
        <v>3599</v>
      </c>
      <c r="B26" s="833">
        <v>6121</v>
      </c>
      <c r="C26" s="953"/>
      <c r="D26" s="965" t="s">
        <v>355</v>
      </c>
      <c r="E26" s="962" t="s">
        <v>28</v>
      </c>
      <c r="F26" s="963"/>
      <c r="G26" s="963">
        <v>2017</v>
      </c>
      <c r="H26" s="964">
        <v>2018</v>
      </c>
      <c r="I26" s="747">
        <f t="shared" si="0"/>
        <v>10000</v>
      </c>
      <c r="J26" s="748">
        <v>0</v>
      </c>
      <c r="K26" s="749">
        <v>400</v>
      </c>
      <c r="L26" s="750">
        <f t="shared" si="1"/>
        <v>9600</v>
      </c>
      <c r="M26" s="937">
        <v>0</v>
      </c>
      <c r="N26" s="938">
        <v>9600</v>
      </c>
      <c r="O26" s="753">
        <v>0</v>
      </c>
      <c r="P26" s="769">
        <v>0</v>
      </c>
      <c r="Q26" s="842">
        <v>0</v>
      </c>
      <c r="R26" s="753">
        <v>0</v>
      </c>
      <c r="S26" s="843">
        <v>0</v>
      </c>
      <c r="T26" s="754">
        <v>0</v>
      </c>
      <c r="U26" s="753">
        <v>0</v>
      </c>
      <c r="V26" s="749">
        <v>0</v>
      </c>
      <c r="W26" s="754">
        <v>0</v>
      </c>
      <c r="X26" s="753">
        <v>0</v>
      </c>
      <c r="Y26" s="749">
        <v>0</v>
      </c>
      <c r="Z26" s="755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304" customFormat="1" ht="30" customHeight="1" x14ac:dyDescent="0.25">
      <c r="A27" s="737">
        <v>3599</v>
      </c>
      <c r="B27" s="833">
        <v>6121</v>
      </c>
      <c r="C27" s="953"/>
      <c r="D27" s="965" t="s">
        <v>356</v>
      </c>
      <c r="E27" s="962" t="s">
        <v>28</v>
      </c>
      <c r="F27" s="963"/>
      <c r="G27" s="963">
        <v>2018</v>
      </c>
      <c r="H27" s="964">
        <v>2020</v>
      </c>
      <c r="I27" s="747">
        <f t="shared" si="0"/>
        <v>30200</v>
      </c>
      <c r="J27" s="748">
        <v>0</v>
      </c>
      <c r="K27" s="749">
        <v>300</v>
      </c>
      <c r="L27" s="750">
        <f t="shared" si="1"/>
        <v>9900</v>
      </c>
      <c r="M27" s="937">
        <v>0</v>
      </c>
      <c r="N27" s="938">
        <v>9900</v>
      </c>
      <c r="O27" s="753">
        <v>0</v>
      </c>
      <c r="P27" s="769">
        <v>0</v>
      </c>
      <c r="Q27" s="842">
        <v>9900</v>
      </c>
      <c r="R27" s="753">
        <v>0</v>
      </c>
      <c r="S27" s="843">
        <v>0</v>
      </c>
      <c r="T27" s="754">
        <v>10100</v>
      </c>
      <c r="U27" s="753">
        <v>0</v>
      </c>
      <c r="V27" s="749">
        <v>0</v>
      </c>
      <c r="W27" s="754">
        <v>0</v>
      </c>
      <c r="X27" s="753">
        <v>0</v>
      </c>
      <c r="Y27" s="749">
        <v>0</v>
      </c>
      <c r="Z27" s="755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304" customFormat="1" ht="25.5" customHeight="1" x14ac:dyDescent="0.25">
      <c r="A28" s="737">
        <v>3599</v>
      </c>
      <c r="B28" s="833">
        <v>6121</v>
      </c>
      <c r="C28" s="953"/>
      <c r="D28" s="965" t="s">
        <v>357</v>
      </c>
      <c r="E28" s="962" t="s">
        <v>28</v>
      </c>
      <c r="F28" s="963"/>
      <c r="G28" s="963">
        <v>2017</v>
      </c>
      <c r="H28" s="964">
        <v>2018</v>
      </c>
      <c r="I28" s="747">
        <f t="shared" si="0"/>
        <v>23000</v>
      </c>
      <c r="J28" s="748">
        <v>0</v>
      </c>
      <c r="K28" s="749">
        <v>500</v>
      </c>
      <c r="L28" s="750">
        <f t="shared" si="1"/>
        <v>22500</v>
      </c>
      <c r="M28" s="937">
        <v>0</v>
      </c>
      <c r="N28" s="938">
        <v>22500</v>
      </c>
      <c r="O28" s="753">
        <v>0</v>
      </c>
      <c r="P28" s="769">
        <v>0</v>
      </c>
      <c r="Q28" s="842">
        <v>0</v>
      </c>
      <c r="R28" s="753">
        <v>0</v>
      </c>
      <c r="S28" s="843">
        <v>0</v>
      </c>
      <c r="T28" s="754">
        <v>0</v>
      </c>
      <c r="U28" s="753">
        <v>0</v>
      </c>
      <c r="V28" s="749">
        <v>0</v>
      </c>
      <c r="W28" s="754">
        <v>0</v>
      </c>
      <c r="X28" s="753">
        <v>0</v>
      </c>
      <c r="Y28" s="749">
        <v>0</v>
      </c>
      <c r="Z28" s="755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304" customFormat="1" ht="30" customHeight="1" x14ac:dyDescent="0.25">
      <c r="A29" s="737">
        <v>3599</v>
      </c>
      <c r="B29" s="833">
        <v>6121</v>
      </c>
      <c r="C29" s="953"/>
      <c r="D29" s="965" t="s">
        <v>358</v>
      </c>
      <c r="E29" s="962" t="s">
        <v>28</v>
      </c>
      <c r="F29" s="963"/>
      <c r="G29" s="963">
        <v>2018</v>
      </c>
      <c r="H29" s="964">
        <v>2020</v>
      </c>
      <c r="I29" s="747">
        <f t="shared" si="0"/>
        <v>60000</v>
      </c>
      <c r="J29" s="748">
        <v>0</v>
      </c>
      <c r="K29" s="749">
        <v>200</v>
      </c>
      <c r="L29" s="750">
        <f t="shared" si="1"/>
        <v>2000</v>
      </c>
      <c r="M29" s="937">
        <v>0</v>
      </c>
      <c r="N29" s="938">
        <v>2000</v>
      </c>
      <c r="O29" s="753">
        <v>0</v>
      </c>
      <c r="P29" s="769">
        <v>0</v>
      </c>
      <c r="Q29" s="842">
        <v>36000</v>
      </c>
      <c r="R29" s="753">
        <v>0</v>
      </c>
      <c r="S29" s="843">
        <v>0</v>
      </c>
      <c r="T29" s="754">
        <v>21800</v>
      </c>
      <c r="U29" s="753">
        <v>0</v>
      </c>
      <c r="V29" s="749">
        <v>0</v>
      </c>
      <c r="W29" s="754">
        <v>0</v>
      </c>
      <c r="X29" s="753">
        <v>0</v>
      </c>
      <c r="Y29" s="749">
        <v>0</v>
      </c>
      <c r="Z29" s="755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304" customFormat="1" ht="28.5" customHeight="1" x14ac:dyDescent="0.25">
      <c r="A30" s="737">
        <v>3599</v>
      </c>
      <c r="B30" s="833">
        <v>6121</v>
      </c>
      <c r="C30" s="953"/>
      <c r="D30" s="965" t="s">
        <v>359</v>
      </c>
      <c r="E30" s="966" t="s">
        <v>360</v>
      </c>
      <c r="F30" s="963"/>
      <c r="G30" s="963">
        <v>2017</v>
      </c>
      <c r="H30" s="964">
        <v>2018</v>
      </c>
      <c r="I30" s="747">
        <f t="shared" si="0"/>
        <v>5000</v>
      </c>
      <c r="J30" s="748">
        <v>0</v>
      </c>
      <c r="K30" s="749">
        <v>0</v>
      </c>
      <c r="L30" s="750">
        <f t="shared" si="1"/>
        <v>5000</v>
      </c>
      <c r="M30" s="937">
        <v>0</v>
      </c>
      <c r="N30" s="938">
        <v>5000</v>
      </c>
      <c r="O30" s="753">
        <v>0</v>
      </c>
      <c r="P30" s="769">
        <v>0</v>
      </c>
      <c r="Q30" s="842">
        <v>0</v>
      </c>
      <c r="R30" s="753">
        <v>0</v>
      </c>
      <c r="S30" s="843">
        <v>0</v>
      </c>
      <c r="T30" s="754">
        <v>0</v>
      </c>
      <c r="U30" s="753">
        <v>0</v>
      </c>
      <c r="V30" s="749">
        <v>0</v>
      </c>
      <c r="W30" s="754">
        <v>0</v>
      </c>
      <c r="X30" s="753">
        <v>0</v>
      </c>
      <c r="Y30" s="749">
        <v>0</v>
      </c>
      <c r="Z30" s="755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304" customFormat="1" ht="25.5" customHeight="1" x14ac:dyDescent="0.25">
      <c r="A31" s="737">
        <v>3599</v>
      </c>
      <c r="B31" s="833">
        <v>6121</v>
      </c>
      <c r="C31" s="953"/>
      <c r="D31" s="965" t="s">
        <v>361</v>
      </c>
      <c r="E31" s="962" t="s">
        <v>28</v>
      </c>
      <c r="F31" s="963"/>
      <c r="G31" s="963">
        <v>2017</v>
      </c>
      <c r="H31" s="964">
        <v>2018</v>
      </c>
      <c r="I31" s="747">
        <f t="shared" si="0"/>
        <v>4420</v>
      </c>
      <c r="J31" s="748">
        <v>0</v>
      </c>
      <c r="K31" s="749">
        <v>2420</v>
      </c>
      <c r="L31" s="750">
        <f t="shared" si="1"/>
        <v>2000</v>
      </c>
      <c r="M31" s="937">
        <v>0</v>
      </c>
      <c r="N31" s="938">
        <v>2000</v>
      </c>
      <c r="O31" s="753">
        <v>0</v>
      </c>
      <c r="P31" s="769">
        <v>0</v>
      </c>
      <c r="Q31" s="842">
        <v>0</v>
      </c>
      <c r="R31" s="753">
        <v>0</v>
      </c>
      <c r="S31" s="843">
        <v>0</v>
      </c>
      <c r="T31" s="754">
        <v>0</v>
      </c>
      <c r="U31" s="753">
        <v>0</v>
      </c>
      <c r="V31" s="749">
        <v>0</v>
      </c>
      <c r="W31" s="754">
        <v>0</v>
      </c>
      <c r="X31" s="753">
        <v>0</v>
      </c>
      <c r="Y31" s="749">
        <v>0</v>
      </c>
      <c r="Z31" s="755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304" customFormat="1" ht="30" customHeight="1" x14ac:dyDescent="0.25">
      <c r="A32" s="737">
        <v>3599</v>
      </c>
      <c r="B32" s="833">
        <v>6121</v>
      </c>
      <c r="C32" s="953"/>
      <c r="D32" s="965" t="s">
        <v>362</v>
      </c>
      <c r="E32" s="962" t="s">
        <v>28</v>
      </c>
      <c r="F32" s="963"/>
      <c r="G32" s="963">
        <v>2017</v>
      </c>
      <c r="H32" s="964">
        <v>2019</v>
      </c>
      <c r="I32" s="747">
        <f t="shared" si="0"/>
        <v>65000</v>
      </c>
      <c r="J32" s="748">
        <v>0</v>
      </c>
      <c r="K32" s="749">
        <v>250</v>
      </c>
      <c r="L32" s="750">
        <f t="shared" si="1"/>
        <v>10000</v>
      </c>
      <c r="M32" s="937">
        <v>0</v>
      </c>
      <c r="N32" s="938">
        <v>10000</v>
      </c>
      <c r="O32" s="753">
        <v>0</v>
      </c>
      <c r="P32" s="769">
        <v>0</v>
      </c>
      <c r="Q32" s="842">
        <v>54750</v>
      </c>
      <c r="R32" s="753">
        <v>0</v>
      </c>
      <c r="S32" s="843">
        <v>0</v>
      </c>
      <c r="T32" s="754">
        <v>0</v>
      </c>
      <c r="U32" s="753">
        <v>0</v>
      </c>
      <c r="V32" s="749">
        <v>0</v>
      </c>
      <c r="W32" s="754">
        <v>0</v>
      </c>
      <c r="X32" s="753">
        <v>0</v>
      </c>
      <c r="Y32" s="749">
        <v>0</v>
      </c>
      <c r="Z32" s="755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304" customFormat="1" ht="30.75" customHeight="1" x14ac:dyDescent="0.25">
      <c r="A33" s="737">
        <v>3599</v>
      </c>
      <c r="B33" s="833">
        <v>6121</v>
      </c>
      <c r="C33" s="953"/>
      <c r="D33" s="965" t="s">
        <v>363</v>
      </c>
      <c r="E33" s="962" t="s">
        <v>28</v>
      </c>
      <c r="F33" s="963"/>
      <c r="G33" s="963">
        <v>2018</v>
      </c>
      <c r="H33" s="964">
        <v>2018</v>
      </c>
      <c r="I33" s="747">
        <f t="shared" si="0"/>
        <v>1350</v>
      </c>
      <c r="J33" s="748">
        <v>0</v>
      </c>
      <c r="K33" s="749">
        <v>0</v>
      </c>
      <c r="L33" s="750">
        <f t="shared" si="1"/>
        <v>1350</v>
      </c>
      <c r="M33" s="937">
        <v>0</v>
      </c>
      <c r="N33" s="938">
        <v>1350</v>
      </c>
      <c r="O33" s="753">
        <v>0</v>
      </c>
      <c r="P33" s="769">
        <v>0</v>
      </c>
      <c r="Q33" s="842">
        <v>0</v>
      </c>
      <c r="R33" s="753">
        <v>0</v>
      </c>
      <c r="S33" s="843">
        <v>0</v>
      </c>
      <c r="T33" s="754">
        <v>0</v>
      </c>
      <c r="U33" s="753">
        <v>0</v>
      </c>
      <c r="V33" s="749">
        <v>0</v>
      </c>
      <c r="W33" s="754">
        <v>0</v>
      </c>
      <c r="X33" s="753">
        <v>0</v>
      </c>
      <c r="Y33" s="749">
        <v>0</v>
      </c>
      <c r="Z33" s="755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304" customFormat="1" ht="45.75" customHeight="1" x14ac:dyDescent="0.25">
      <c r="A34" s="737">
        <v>3599</v>
      </c>
      <c r="B34" s="833">
        <v>6121</v>
      </c>
      <c r="C34" s="953"/>
      <c r="D34" s="967" t="s">
        <v>364</v>
      </c>
      <c r="E34" s="891" t="s">
        <v>28</v>
      </c>
      <c r="F34" s="968"/>
      <c r="G34" s="968">
        <v>2017</v>
      </c>
      <c r="H34" s="969">
        <v>2019</v>
      </c>
      <c r="I34" s="747">
        <f t="shared" si="0"/>
        <v>16539</v>
      </c>
      <c r="J34" s="748">
        <v>0</v>
      </c>
      <c r="K34" s="749">
        <v>2827</v>
      </c>
      <c r="L34" s="750">
        <f t="shared" si="1"/>
        <v>9212</v>
      </c>
      <c r="M34" s="937">
        <v>0</v>
      </c>
      <c r="N34" s="938">
        <f>4500+4712</f>
        <v>9212</v>
      </c>
      <c r="O34" s="753">
        <v>0</v>
      </c>
      <c r="P34" s="769">
        <v>0</v>
      </c>
      <c r="Q34" s="842">
        <v>4500</v>
      </c>
      <c r="R34" s="753">
        <v>0</v>
      </c>
      <c r="S34" s="843">
        <v>0</v>
      </c>
      <c r="T34" s="754">
        <v>0</v>
      </c>
      <c r="U34" s="753">
        <v>0</v>
      </c>
      <c r="V34" s="749">
        <v>0</v>
      </c>
      <c r="W34" s="754">
        <v>0</v>
      </c>
      <c r="X34" s="753">
        <v>0</v>
      </c>
      <c r="Y34" s="749">
        <v>0</v>
      </c>
      <c r="Z34" s="755">
        <v>0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304" customFormat="1" ht="62.25" customHeight="1" x14ac:dyDescent="0.25">
      <c r="A35" s="737">
        <v>3599</v>
      </c>
      <c r="B35" s="833">
        <v>6121</v>
      </c>
      <c r="C35" s="953"/>
      <c r="D35" s="970" t="s">
        <v>365</v>
      </c>
      <c r="E35" s="971" t="s">
        <v>28</v>
      </c>
      <c r="F35" s="972"/>
      <c r="G35" s="972">
        <v>2016</v>
      </c>
      <c r="H35" s="973">
        <v>2018</v>
      </c>
      <c r="I35" s="747">
        <f t="shared" si="0"/>
        <v>1605</v>
      </c>
      <c r="J35" s="748">
        <v>0</v>
      </c>
      <c r="K35" s="749">
        <v>605</v>
      </c>
      <c r="L35" s="750">
        <f t="shared" si="1"/>
        <v>1000</v>
      </c>
      <c r="M35" s="937">
        <v>0</v>
      </c>
      <c r="N35" s="938">
        <v>1000</v>
      </c>
      <c r="O35" s="753">
        <v>0</v>
      </c>
      <c r="P35" s="769">
        <v>0</v>
      </c>
      <c r="Q35" s="842">
        <v>0</v>
      </c>
      <c r="R35" s="753">
        <v>0</v>
      </c>
      <c r="S35" s="843">
        <v>0</v>
      </c>
      <c r="T35" s="754">
        <v>0</v>
      </c>
      <c r="U35" s="753">
        <v>0</v>
      </c>
      <c r="V35" s="749">
        <v>0</v>
      </c>
      <c r="W35" s="754">
        <v>0</v>
      </c>
      <c r="X35" s="753">
        <v>0</v>
      </c>
      <c r="Y35" s="749">
        <v>0</v>
      </c>
      <c r="Z35" s="755">
        <v>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304" customFormat="1" ht="25.5" customHeight="1" x14ac:dyDescent="0.25">
      <c r="A36" s="737">
        <v>3599</v>
      </c>
      <c r="B36" s="833">
        <v>6121</v>
      </c>
      <c r="C36" s="953"/>
      <c r="D36" s="974" t="s">
        <v>366</v>
      </c>
      <c r="E36" s="758" t="s">
        <v>28</v>
      </c>
      <c r="F36" s="886"/>
      <c r="G36" s="886">
        <v>2017</v>
      </c>
      <c r="H36" s="887">
        <v>2018</v>
      </c>
      <c r="I36" s="747">
        <f t="shared" si="0"/>
        <v>14340</v>
      </c>
      <c r="J36" s="748">
        <v>0</v>
      </c>
      <c r="K36" s="749">
        <v>6340</v>
      </c>
      <c r="L36" s="750">
        <f t="shared" si="1"/>
        <v>8000</v>
      </c>
      <c r="M36" s="937">
        <v>0</v>
      </c>
      <c r="N36" s="938">
        <v>8000</v>
      </c>
      <c r="O36" s="753">
        <v>0</v>
      </c>
      <c r="P36" s="769">
        <v>0</v>
      </c>
      <c r="Q36" s="842">
        <v>0</v>
      </c>
      <c r="R36" s="753">
        <v>0</v>
      </c>
      <c r="S36" s="843">
        <v>0</v>
      </c>
      <c r="T36" s="754">
        <v>0</v>
      </c>
      <c r="U36" s="753">
        <v>0</v>
      </c>
      <c r="V36" s="749">
        <v>0</v>
      </c>
      <c r="W36" s="754">
        <v>0</v>
      </c>
      <c r="X36" s="753">
        <v>0</v>
      </c>
      <c r="Y36" s="749">
        <v>0</v>
      </c>
      <c r="Z36" s="755">
        <v>0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304" customFormat="1" ht="28.5" customHeight="1" x14ac:dyDescent="0.25">
      <c r="A37" s="737">
        <v>3599</v>
      </c>
      <c r="B37" s="833">
        <v>6121</v>
      </c>
      <c r="C37" s="953"/>
      <c r="D37" s="974" t="s">
        <v>367</v>
      </c>
      <c r="E37" s="759" t="s">
        <v>28</v>
      </c>
      <c r="F37" s="808"/>
      <c r="G37" s="808">
        <v>2018</v>
      </c>
      <c r="H37" s="809">
        <v>2019</v>
      </c>
      <c r="I37" s="747">
        <f t="shared" si="0"/>
        <v>31000</v>
      </c>
      <c r="J37" s="748">
        <v>0</v>
      </c>
      <c r="K37" s="749">
        <v>0</v>
      </c>
      <c r="L37" s="750">
        <f t="shared" si="1"/>
        <v>1000</v>
      </c>
      <c r="M37" s="937">
        <v>0</v>
      </c>
      <c r="N37" s="938">
        <v>1000</v>
      </c>
      <c r="O37" s="753">
        <v>0</v>
      </c>
      <c r="P37" s="769">
        <v>0</v>
      </c>
      <c r="Q37" s="842">
        <v>30000</v>
      </c>
      <c r="R37" s="753">
        <v>0</v>
      </c>
      <c r="S37" s="843">
        <v>0</v>
      </c>
      <c r="T37" s="754">
        <v>0</v>
      </c>
      <c r="U37" s="753">
        <v>0</v>
      </c>
      <c r="V37" s="749">
        <v>0</v>
      </c>
      <c r="W37" s="754">
        <v>0</v>
      </c>
      <c r="X37" s="753">
        <v>0</v>
      </c>
      <c r="Y37" s="749">
        <v>0</v>
      </c>
      <c r="Z37" s="755">
        <v>0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304" customFormat="1" ht="25.5" customHeight="1" x14ac:dyDescent="0.25">
      <c r="A38" s="737">
        <v>3599</v>
      </c>
      <c r="B38" s="833">
        <v>6121</v>
      </c>
      <c r="C38" s="953"/>
      <c r="D38" s="974" t="s">
        <v>368</v>
      </c>
      <c r="E38" s="759" t="s">
        <v>28</v>
      </c>
      <c r="F38" s="808"/>
      <c r="G38" s="808">
        <v>2013</v>
      </c>
      <c r="H38" s="809">
        <v>2019</v>
      </c>
      <c r="I38" s="747">
        <f t="shared" si="0"/>
        <v>108387</v>
      </c>
      <c r="J38" s="748">
        <v>28387</v>
      </c>
      <c r="K38" s="749">
        <v>550</v>
      </c>
      <c r="L38" s="750">
        <f t="shared" si="1"/>
        <v>2000</v>
      </c>
      <c r="M38" s="937">
        <v>0</v>
      </c>
      <c r="N38" s="938">
        <v>2000</v>
      </c>
      <c r="O38" s="753">
        <v>0</v>
      </c>
      <c r="P38" s="769">
        <v>0</v>
      </c>
      <c r="Q38" s="842">
        <v>77450</v>
      </c>
      <c r="R38" s="753">
        <v>0</v>
      </c>
      <c r="S38" s="843">
        <v>0</v>
      </c>
      <c r="T38" s="754">
        <v>0</v>
      </c>
      <c r="U38" s="753">
        <v>0</v>
      </c>
      <c r="V38" s="749">
        <v>0</v>
      </c>
      <c r="W38" s="754">
        <v>0</v>
      </c>
      <c r="X38" s="753">
        <v>0</v>
      </c>
      <c r="Y38" s="749">
        <v>0</v>
      </c>
      <c r="Z38" s="755">
        <v>0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304" customFormat="1" ht="27.75" customHeight="1" x14ac:dyDescent="0.25">
      <c r="A39" s="737">
        <v>3599</v>
      </c>
      <c r="B39" s="833">
        <v>6121</v>
      </c>
      <c r="C39" s="953"/>
      <c r="D39" s="974" t="s">
        <v>369</v>
      </c>
      <c r="E39" s="759" t="s">
        <v>28</v>
      </c>
      <c r="F39" s="808"/>
      <c r="G39" s="808">
        <v>2017</v>
      </c>
      <c r="H39" s="809">
        <v>2019</v>
      </c>
      <c r="I39" s="747">
        <f t="shared" si="0"/>
        <v>16100</v>
      </c>
      <c r="J39" s="748">
        <v>0</v>
      </c>
      <c r="K39" s="749">
        <v>6100</v>
      </c>
      <c r="L39" s="750">
        <f t="shared" si="1"/>
        <v>5000</v>
      </c>
      <c r="M39" s="937">
        <v>0</v>
      </c>
      <c r="N39" s="938">
        <v>5000</v>
      </c>
      <c r="O39" s="753">
        <v>0</v>
      </c>
      <c r="P39" s="769">
        <v>0</v>
      </c>
      <c r="Q39" s="842">
        <v>5000</v>
      </c>
      <c r="R39" s="753">
        <v>0</v>
      </c>
      <c r="S39" s="843">
        <v>0</v>
      </c>
      <c r="T39" s="754">
        <v>0</v>
      </c>
      <c r="U39" s="753">
        <v>0</v>
      </c>
      <c r="V39" s="749">
        <v>0</v>
      </c>
      <c r="W39" s="754">
        <v>0</v>
      </c>
      <c r="X39" s="753">
        <v>0</v>
      </c>
      <c r="Y39" s="749">
        <v>0</v>
      </c>
      <c r="Z39" s="755">
        <v>0</v>
      </c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304" customFormat="1" ht="25.5" customHeight="1" x14ac:dyDescent="0.25">
      <c r="A40" s="737">
        <v>3599</v>
      </c>
      <c r="B40" s="833">
        <v>6121</v>
      </c>
      <c r="C40" s="953"/>
      <c r="D40" s="974" t="s">
        <v>370</v>
      </c>
      <c r="E40" s="759" t="s">
        <v>28</v>
      </c>
      <c r="F40" s="808"/>
      <c r="G40" s="808">
        <v>2018</v>
      </c>
      <c r="H40" s="809">
        <v>2019</v>
      </c>
      <c r="I40" s="747">
        <f t="shared" si="0"/>
        <v>20000</v>
      </c>
      <c r="J40" s="748">
        <v>0</v>
      </c>
      <c r="K40" s="749">
        <v>0</v>
      </c>
      <c r="L40" s="750">
        <f t="shared" si="1"/>
        <v>300</v>
      </c>
      <c r="M40" s="937">
        <v>0</v>
      </c>
      <c r="N40" s="938">
        <v>300</v>
      </c>
      <c r="O40" s="753">
        <v>0</v>
      </c>
      <c r="P40" s="769">
        <v>0</v>
      </c>
      <c r="Q40" s="842">
        <v>19700</v>
      </c>
      <c r="R40" s="753">
        <v>0</v>
      </c>
      <c r="S40" s="843">
        <v>0</v>
      </c>
      <c r="T40" s="754">
        <v>0</v>
      </c>
      <c r="U40" s="753">
        <v>0</v>
      </c>
      <c r="V40" s="749">
        <v>0</v>
      </c>
      <c r="W40" s="754">
        <v>0</v>
      </c>
      <c r="X40" s="753">
        <v>0</v>
      </c>
      <c r="Y40" s="749">
        <v>0</v>
      </c>
      <c r="Z40" s="755">
        <v>0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304" customFormat="1" ht="25.5" customHeight="1" x14ac:dyDescent="0.25">
      <c r="A41" s="737">
        <v>3599</v>
      </c>
      <c r="B41" s="833">
        <v>6121</v>
      </c>
      <c r="C41" s="953"/>
      <c r="D41" s="974" t="s">
        <v>371</v>
      </c>
      <c r="E41" s="759" t="s">
        <v>28</v>
      </c>
      <c r="F41" s="808"/>
      <c r="G41" s="808">
        <v>2017</v>
      </c>
      <c r="H41" s="809">
        <v>2019</v>
      </c>
      <c r="I41" s="747">
        <f t="shared" si="0"/>
        <v>16000</v>
      </c>
      <c r="J41" s="748">
        <v>0</v>
      </c>
      <c r="K41" s="749">
        <v>800</v>
      </c>
      <c r="L41" s="750">
        <f t="shared" si="1"/>
        <v>10000</v>
      </c>
      <c r="M41" s="937">
        <v>0</v>
      </c>
      <c r="N41" s="938">
        <v>10000</v>
      </c>
      <c r="O41" s="753">
        <v>0</v>
      </c>
      <c r="P41" s="769">
        <v>0</v>
      </c>
      <c r="Q41" s="842">
        <v>5200</v>
      </c>
      <c r="R41" s="753">
        <v>0</v>
      </c>
      <c r="S41" s="843">
        <v>0</v>
      </c>
      <c r="T41" s="754">
        <v>0</v>
      </c>
      <c r="U41" s="753">
        <v>0</v>
      </c>
      <c r="V41" s="749">
        <v>0</v>
      </c>
      <c r="W41" s="754">
        <v>0</v>
      </c>
      <c r="X41" s="753">
        <v>0</v>
      </c>
      <c r="Y41" s="749">
        <v>0</v>
      </c>
      <c r="Z41" s="755">
        <v>0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304" customFormat="1" ht="25.5" customHeight="1" x14ac:dyDescent="0.25">
      <c r="A42" s="737">
        <v>3599</v>
      </c>
      <c r="B42" s="833">
        <v>6121</v>
      </c>
      <c r="C42" s="953"/>
      <c r="D42" s="975" t="s">
        <v>372</v>
      </c>
      <c r="E42" s="759" t="s">
        <v>28</v>
      </c>
      <c r="F42" s="808"/>
      <c r="G42" s="808">
        <v>2017</v>
      </c>
      <c r="H42" s="809">
        <v>2018</v>
      </c>
      <c r="I42" s="747">
        <f t="shared" si="0"/>
        <v>3200</v>
      </c>
      <c r="J42" s="748">
        <v>0</v>
      </c>
      <c r="K42" s="749">
        <v>200</v>
      </c>
      <c r="L42" s="750">
        <f t="shared" si="1"/>
        <v>3000</v>
      </c>
      <c r="M42" s="937">
        <v>0</v>
      </c>
      <c r="N42" s="938">
        <v>3000</v>
      </c>
      <c r="O42" s="753">
        <v>0</v>
      </c>
      <c r="P42" s="769">
        <v>0</v>
      </c>
      <c r="Q42" s="842">
        <v>0</v>
      </c>
      <c r="R42" s="753">
        <v>0</v>
      </c>
      <c r="S42" s="843">
        <v>0</v>
      </c>
      <c r="T42" s="754">
        <v>0</v>
      </c>
      <c r="U42" s="753">
        <v>0</v>
      </c>
      <c r="V42" s="749">
        <v>0</v>
      </c>
      <c r="W42" s="754">
        <v>0</v>
      </c>
      <c r="X42" s="753">
        <v>0</v>
      </c>
      <c r="Y42" s="749">
        <v>0</v>
      </c>
      <c r="Z42" s="755">
        <v>0</v>
      </c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304" customFormat="1" ht="28.5" customHeight="1" x14ac:dyDescent="0.25">
      <c r="A43" s="737">
        <v>3599</v>
      </c>
      <c r="B43" s="833">
        <v>6121</v>
      </c>
      <c r="C43" s="953"/>
      <c r="D43" s="974" t="s">
        <v>373</v>
      </c>
      <c r="E43" s="759" t="s">
        <v>28</v>
      </c>
      <c r="F43" s="808"/>
      <c r="G43" s="808">
        <v>2018</v>
      </c>
      <c r="H43" s="809">
        <v>2021</v>
      </c>
      <c r="I43" s="747">
        <f t="shared" si="0"/>
        <v>23300</v>
      </c>
      <c r="J43" s="748">
        <v>0</v>
      </c>
      <c r="K43" s="749">
        <v>0</v>
      </c>
      <c r="L43" s="750">
        <f t="shared" si="1"/>
        <v>6500</v>
      </c>
      <c r="M43" s="937">
        <v>0</v>
      </c>
      <c r="N43" s="938">
        <v>6500</v>
      </c>
      <c r="O43" s="753">
        <v>0</v>
      </c>
      <c r="P43" s="769">
        <v>0</v>
      </c>
      <c r="Q43" s="842">
        <v>6500</v>
      </c>
      <c r="R43" s="753">
        <v>0</v>
      </c>
      <c r="S43" s="843">
        <v>0</v>
      </c>
      <c r="T43" s="754">
        <v>5150</v>
      </c>
      <c r="U43" s="753">
        <v>0</v>
      </c>
      <c r="V43" s="749">
        <v>0</v>
      </c>
      <c r="W43" s="754">
        <v>5150</v>
      </c>
      <c r="X43" s="753">
        <v>0</v>
      </c>
      <c r="Y43" s="749">
        <v>0</v>
      </c>
      <c r="Z43" s="755">
        <v>0</v>
      </c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304" customFormat="1" ht="25.5" customHeight="1" x14ac:dyDescent="0.25">
      <c r="A44" s="737">
        <v>3599</v>
      </c>
      <c r="B44" s="833">
        <v>6121</v>
      </c>
      <c r="C44" s="953"/>
      <c r="D44" s="974" t="s">
        <v>374</v>
      </c>
      <c r="E44" s="759" t="s">
        <v>28</v>
      </c>
      <c r="F44" s="808"/>
      <c r="G44" s="808">
        <v>2018</v>
      </c>
      <c r="H44" s="809">
        <v>2019</v>
      </c>
      <c r="I44" s="747">
        <f t="shared" si="0"/>
        <v>4580</v>
      </c>
      <c r="J44" s="748">
        <v>0</v>
      </c>
      <c r="K44" s="749">
        <v>0</v>
      </c>
      <c r="L44" s="750">
        <f t="shared" si="1"/>
        <v>2290</v>
      </c>
      <c r="M44" s="937">
        <v>0</v>
      </c>
      <c r="N44" s="938">
        <v>2290</v>
      </c>
      <c r="O44" s="753">
        <v>0</v>
      </c>
      <c r="P44" s="769">
        <v>0</v>
      </c>
      <c r="Q44" s="842">
        <v>2290</v>
      </c>
      <c r="R44" s="753">
        <v>0</v>
      </c>
      <c r="S44" s="843">
        <v>0</v>
      </c>
      <c r="T44" s="754">
        <v>0</v>
      </c>
      <c r="U44" s="753">
        <v>0</v>
      </c>
      <c r="V44" s="749">
        <v>0</v>
      </c>
      <c r="W44" s="754">
        <v>0</v>
      </c>
      <c r="X44" s="753">
        <v>0</v>
      </c>
      <c r="Y44" s="749">
        <v>0</v>
      </c>
      <c r="Z44" s="755">
        <v>0</v>
      </c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304" customFormat="1" ht="28.5" customHeight="1" x14ac:dyDescent="0.25">
      <c r="A45" s="737">
        <v>3599</v>
      </c>
      <c r="B45" s="833">
        <v>6121</v>
      </c>
      <c r="C45" s="953"/>
      <c r="D45" s="974" t="s">
        <v>375</v>
      </c>
      <c r="E45" s="759" t="s">
        <v>28</v>
      </c>
      <c r="F45" s="808"/>
      <c r="G45" s="808">
        <v>2018</v>
      </c>
      <c r="H45" s="809">
        <v>2019</v>
      </c>
      <c r="I45" s="747">
        <f t="shared" si="0"/>
        <v>2440</v>
      </c>
      <c r="J45" s="748">
        <v>0</v>
      </c>
      <c r="K45" s="749">
        <v>0</v>
      </c>
      <c r="L45" s="750">
        <f t="shared" si="1"/>
        <v>1220</v>
      </c>
      <c r="M45" s="937">
        <v>0</v>
      </c>
      <c r="N45" s="938">
        <v>1220</v>
      </c>
      <c r="O45" s="753">
        <v>0</v>
      </c>
      <c r="P45" s="769">
        <v>0</v>
      </c>
      <c r="Q45" s="842">
        <v>1220</v>
      </c>
      <c r="R45" s="753">
        <v>0</v>
      </c>
      <c r="S45" s="843">
        <v>0</v>
      </c>
      <c r="T45" s="754">
        <v>0</v>
      </c>
      <c r="U45" s="753">
        <v>0</v>
      </c>
      <c r="V45" s="749">
        <v>0</v>
      </c>
      <c r="W45" s="754">
        <v>0</v>
      </c>
      <c r="X45" s="753">
        <v>0</v>
      </c>
      <c r="Y45" s="749">
        <v>0</v>
      </c>
      <c r="Z45" s="755">
        <v>0</v>
      </c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304" customFormat="1" ht="25.5" customHeight="1" x14ac:dyDescent="0.25">
      <c r="A46" s="737">
        <v>3599</v>
      </c>
      <c r="B46" s="833">
        <v>6121</v>
      </c>
      <c r="C46" s="953"/>
      <c r="D46" s="974" t="s">
        <v>376</v>
      </c>
      <c r="E46" s="759" t="s">
        <v>28</v>
      </c>
      <c r="F46" s="808"/>
      <c r="G46" s="808">
        <v>2018</v>
      </c>
      <c r="H46" s="809">
        <v>2018</v>
      </c>
      <c r="I46" s="747">
        <f t="shared" si="0"/>
        <v>550</v>
      </c>
      <c r="J46" s="748">
        <v>0</v>
      </c>
      <c r="K46" s="749">
        <v>0</v>
      </c>
      <c r="L46" s="750">
        <f t="shared" si="1"/>
        <v>550</v>
      </c>
      <c r="M46" s="937"/>
      <c r="N46" s="938">
        <v>550</v>
      </c>
      <c r="O46" s="753">
        <v>0</v>
      </c>
      <c r="P46" s="769">
        <v>0</v>
      </c>
      <c r="Q46" s="842">
        <v>0</v>
      </c>
      <c r="R46" s="753">
        <v>0</v>
      </c>
      <c r="S46" s="843">
        <v>0</v>
      </c>
      <c r="T46" s="754">
        <v>0</v>
      </c>
      <c r="U46" s="753">
        <v>0</v>
      </c>
      <c r="V46" s="749">
        <v>0</v>
      </c>
      <c r="W46" s="754">
        <v>0</v>
      </c>
      <c r="X46" s="753">
        <v>0</v>
      </c>
      <c r="Y46" s="749">
        <v>0</v>
      </c>
      <c r="Z46" s="755">
        <v>0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304" customFormat="1" ht="25.5" customHeight="1" x14ac:dyDescent="0.25">
      <c r="A47" s="737">
        <v>3599</v>
      </c>
      <c r="B47" s="833">
        <v>6121</v>
      </c>
      <c r="C47" s="953"/>
      <c r="D47" s="974" t="s">
        <v>377</v>
      </c>
      <c r="E47" s="759" t="s">
        <v>28</v>
      </c>
      <c r="F47" s="808"/>
      <c r="G47" s="808">
        <v>2018</v>
      </c>
      <c r="H47" s="809">
        <v>2018</v>
      </c>
      <c r="I47" s="747">
        <f t="shared" si="0"/>
        <v>2000</v>
      </c>
      <c r="J47" s="748">
        <v>0</v>
      </c>
      <c r="K47" s="749">
        <v>0</v>
      </c>
      <c r="L47" s="750">
        <f t="shared" si="1"/>
        <v>2000</v>
      </c>
      <c r="M47" s="937">
        <v>0</v>
      </c>
      <c r="N47" s="938">
        <v>2000</v>
      </c>
      <c r="O47" s="753">
        <v>0</v>
      </c>
      <c r="P47" s="769">
        <v>0</v>
      </c>
      <c r="Q47" s="842">
        <v>0</v>
      </c>
      <c r="R47" s="753">
        <v>0</v>
      </c>
      <c r="S47" s="843">
        <v>0</v>
      </c>
      <c r="T47" s="754">
        <v>0</v>
      </c>
      <c r="U47" s="753">
        <v>0</v>
      </c>
      <c r="V47" s="749">
        <v>0</v>
      </c>
      <c r="W47" s="754">
        <v>0</v>
      </c>
      <c r="X47" s="753">
        <v>0</v>
      </c>
      <c r="Y47" s="749">
        <v>0</v>
      </c>
      <c r="Z47" s="755">
        <v>0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304" customFormat="1" ht="25.5" customHeight="1" x14ac:dyDescent="0.25">
      <c r="A48" s="737">
        <v>3599</v>
      </c>
      <c r="B48" s="833">
        <v>6121</v>
      </c>
      <c r="C48" s="953"/>
      <c r="D48" s="974" t="s">
        <v>378</v>
      </c>
      <c r="E48" s="759" t="s">
        <v>28</v>
      </c>
      <c r="F48" s="808"/>
      <c r="G48" s="808">
        <v>2018</v>
      </c>
      <c r="H48" s="809">
        <v>2019</v>
      </c>
      <c r="I48" s="747">
        <f t="shared" si="0"/>
        <v>35000</v>
      </c>
      <c r="J48" s="748">
        <v>0</v>
      </c>
      <c r="K48" s="749">
        <v>200</v>
      </c>
      <c r="L48" s="750">
        <f t="shared" si="1"/>
        <v>800</v>
      </c>
      <c r="M48" s="937">
        <v>0</v>
      </c>
      <c r="N48" s="938">
        <v>800</v>
      </c>
      <c r="O48" s="753">
        <v>0</v>
      </c>
      <c r="P48" s="769">
        <v>0</v>
      </c>
      <c r="Q48" s="842">
        <v>34000</v>
      </c>
      <c r="R48" s="753">
        <v>0</v>
      </c>
      <c r="S48" s="843">
        <v>0</v>
      </c>
      <c r="T48" s="754">
        <v>0</v>
      </c>
      <c r="U48" s="753">
        <v>0</v>
      </c>
      <c r="V48" s="749">
        <v>0</v>
      </c>
      <c r="W48" s="754">
        <v>0</v>
      </c>
      <c r="X48" s="753">
        <v>0</v>
      </c>
      <c r="Y48" s="749">
        <v>0</v>
      </c>
      <c r="Z48" s="755">
        <v>0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304" customFormat="1" ht="25.5" customHeight="1" x14ac:dyDescent="0.25">
      <c r="A49" s="737">
        <v>3599</v>
      </c>
      <c r="B49" s="833">
        <v>6121</v>
      </c>
      <c r="C49" s="953"/>
      <c r="D49" s="974" t="s">
        <v>379</v>
      </c>
      <c r="E49" s="759" t="s">
        <v>28</v>
      </c>
      <c r="F49" s="808"/>
      <c r="G49" s="808">
        <v>2018</v>
      </c>
      <c r="H49" s="809">
        <v>2021</v>
      </c>
      <c r="I49" s="747">
        <f t="shared" si="0"/>
        <v>30150</v>
      </c>
      <c r="J49" s="748">
        <v>0</v>
      </c>
      <c r="K49" s="749">
        <v>0</v>
      </c>
      <c r="L49" s="750">
        <f t="shared" si="1"/>
        <v>150</v>
      </c>
      <c r="M49" s="937">
        <v>0</v>
      </c>
      <c r="N49" s="938">
        <v>150</v>
      </c>
      <c r="O49" s="753">
        <v>0</v>
      </c>
      <c r="P49" s="769">
        <v>0</v>
      </c>
      <c r="Q49" s="842">
        <v>1000</v>
      </c>
      <c r="R49" s="753">
        <v>0</v>
      </c>
      <c r="S49" s="843">
        <v>0</v>
      </c>
      <c r="T49" s="754">
        <v>20000</v>
      </c>
      <c r="U49" s="753">
        <v>0</v>
      </c>
      <c r="V49" s="749">
        <v>0</v>
      </c>
      <c r="W49" s="754">
        <v>9000</v>
      </c>
      <c r="X49" s="753">
        <v>0</v>
      </c>
      <c r="Y49" s="749">
        <v>0</v>
      </c>
      <c r="Z49" s="755">
        <v>0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304" customFormat="1" ht="28.5" customHeight="1" x14ac:dyDescent="0.25">
      <c r="A50" s="737">
        <v>3599</v>
      </c>
      <c r="B50" s="833">
        <v>6121</v>
      </c>
      <c r="C50" s="953"/>
      <c r="D50" s="974" t="s">
        <v>380</v>
      </c>
      <c r="E50" s="910" t="s">
        <v>28</v>
      </c>
      <c r="F50" s="808"/>
      <c r="G50" s="808">
        <v>2018</v>
      </c>
      <c r="H50" s="809">
        <v>2018</v>
      </c>
      <c r="I50" s="747">
        <f t="shared" si="0"/>
        <v>1000</v>
      </c>
      <c r="J50" s="748">
        <v>0</v>
      </c>
      <c r="K50" s="749">
        <v>0</v>
      </c>
      <c r="L50" s="750">
        <f t="shared" si="1"/>
        <v>1000</v>
      </c>
      <c r="M50" s="937">
        <v>0</v>
      </c>
      <c r="N50" s="938">
        <v>1000</v>
      </c>
      <c r="O50" s="753">
        <v>0</v>
      </c>
      <c r="P50" s="769">
        <v>0</v>
      </c>
      <c r="Q50" s="842">
        <v>0</v>
      </c>
      <c r="R50" s="753">
        <v>0</v>
      </c>
      <c r="S50" s="843">
        <v>0</v>
      </c>
      <c r="T50" s="754">
        <v>0</v>
      </c>
      <c r="U50" s="753">
        <v>0</v>
      </c>
      <c r="V50" s="749">
        <v>0</v>
      </c>
      <c r="W50" s="754">
        <v>0</v>
      </c>
      <c r="X50" s="753">
        <v>0</v>
      </c>
      <c r="Y50" s="749">
        <v>0</v>
      </c>
      <c r="Z50" s="755">
        <v>0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304" customFormat="1" ht="25.5" customHeight="1" x14ac:dyDescent="0.25">
      <c r="A51" s="737">
        <v>3599</v>
      </c>
      <c r="B51" s="833">
        <v>6121</v>
      </c>
      <c r="C51" s="953"/>
      <c r="D51" s="974" t="s">
        <v>381</v>
      </c>
      <c r="E51" s="759" t="s">
        <v>28</v>
      </c>
      <c r="F51" s="808"/>
      <c r="G51" s="808">
        <v>2018</v>
      </c>
      <c r="H51" s="809">
        <v>2018</v>
      </c>
      <c r="I51" s="747">
        <f t="shared" si="0"/>
        <v>5000</v>
      </c>
      <c r="J51" s="748">
        <v>0</v>
      </c>
      <c r="K51" s="749">
        <v>0</v>
      </c>
      <c r="L51" s="750">
        <f t="shared" si="1"/>
        <v>5000</v>
      </c>
      <c r="M51" s="937">
        <v>0</v>
      </c>
      <c r="N51" s="938">
        <v>5000</v>
      </c>
      <c r="O51" s="753">
        <v>0</v>
      </c>
      <c r="P51" s="769">
        <v>0</v>
      </c>
      <c r="Q51" s="842">
        <v>0</v>
      </c>
      <c r="R51" s="753">
        <v>0</v>
      </c>
      <c r="S51" s="843">
        <v>0</v>
      </c>
      <c r="T51" s="754">
        <v>0</v>
      </c>
      <c r="U51" s="753">
        <v>0</v>
      </c>
      <c r="V51" s="749">
        <v>0</v>
      </c>
      <c r="W51" s="754">
        <v>0</v>
      </c>
      <c r="X51" s="753">
        <v>0</v>
      </c>
      <c r="Y51" s="749">
        <v>0</v>
      </c>
      <c r="Z51" s="755">
        <v>0</v>
      </c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56" customFormat="1" ht="28.5" customHeight="1" x14ac:dyDescent="0.25">
      <c r="A52" s="737">
        <v>3599</v>
      </c>
      <c r="B52" s="833">
        <v>6121</v>
      </c>
      <c r="C52" s="976"/>
      <c r="D52" s="974" t="s">
        <v>382</v>
      </c>
      <c r="E52" s="910" t="s">
        <v>28</v>
      </c>
      <c r="F52" s="808"/>
      <c r="G52" s="808">
        <v>2018</v>
      </c>
      <c r="H52" s="809">
        <v>2021</v>
      </c>
      <c r="I52" s="747">
        <f t="shared" si="0"/>
        <v>4000</v>
      </c>
      <c r="J52" s="748">
        <v>0</v>
      </c>
      <c r="K52" s="749">
        <v>0</v>
      </c>
      <c r="L52" s="750">
        <f t="shared" si="1"/>
        <v>1000</v>
      </c>
      <c r="M52" s="937">
        <v>0</v>
      </c>
      <c r="N52" s="938">
        <v>1000</v>
      </c>
      <c r="O52" s="753">
        <v>0</v>
      </c>
      <c r="P52" s="769">
        <v>0</v>
      </c>
      <c r="Q52" s="842">
        <v>1000</v>
      </c>
      <c r="R52" s="753">
        <v>0</v>
      </c>
      <c r="S52" s="843">
        <v>0</v>
      </c>
      <c r="T52" s="754">
        <v>1000</v>
      </c>
      <c r="U52" s="753">
        <v>0</v>
      </c>
      <c r="V52" s="749">
        <v>0</v>
      </c>
      <c r="W52" s="754">
        <v>1000</v>
      </c>
      <c r="X52" s="753">
        <v>0</v>
      </c>
      <c r="Y52" s="749">
        <v>0</v>
      </c>
      <c r="Z52" s="755">
        <v>0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56" customFormat="1" ht="25.5" customHeight="1" x14ac:dyDescent="0.25">
      <c r="A53" s="737">
        <v>3599</v>
      </c>
      <c r="B53" s="833">
        <v>6121</v>
      </c>
      <c r="C53" s="976"/>
      <c r="D53" s="965" t="s">
        <v>383</v>
      </c>
      <c r="E53" s="758" t="s">
        <v>116</v>
      </c>
      <c r="F53" s="808"/>
      <c r="G53" s="886">
        <v>2019</v>
      </c>
      <c r="H53" s="887">
        <v>2019</v>
      </c>
      <c r="I53" s="747">
        <f t="shared" si="0"/>
        <v>500</v>
      </c>
      <c r="J53" s="756">
        <v>0</v>
      </c>
      <c r="K53" s="757">
        <v>0</v>
      </c>
      <c r="L53" s="750">
        <f t="shared" si="1"/>
        <v>0</v>
      </c>
      <c r="M53" s="937">
        <v>0</v>
      </c>
      <c r="N53" s="938">
        <v>0</v>
      </c>
      <c r="O53" s="753">
        <v>0</v>
      </c>
      <c r="P53" s="769">
        <v>0</v>
      </c>
      <c r="Q53" s="842">
        <v>500</v>
      </c>
      <c r="R53" s="753">
        <v>0</v>
      </c>
      <c r="S53" s="843">
        <v>0</v>
      </c>
      <c r="T53" s="754">
        <v>0</v>
      </c>
      <c r="U53" s="753">
        <v>0</v>
      </c>
      <c r="V53" s="749">
        <v>0</v>
      </c>
      <c r="W53" s="754">
        <v>0</v>
      </c>
      <c r="X53" s="753">
        <v>0</v>
      </c>
      <c r="Y53" s="749">
        <v>0</v>
      </c>
      <c r="Z53" s="755">
        <v>0</v>
      </c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56" customFormat="1" ht="25.5" customHeight="1" x14ac:dyDescent="0.25">
      <c r="A54" s="737">
        <v>3599</v>
      </c>
      <c r="B54" s="833">
        <v>6121</v>
      </c>
      <c r="C54" s="976"/>
      <c r="D54" s="965" t="s">
        <v>384</v>
      </c>
      <c r="E54" s="977" t="s">
        <v>28</v>
      </c>
      <c r="F54" s="808"/>
      <c r="G54" s="808">
        <v>2018</v>
      </c>
      <c r="H54" s="809">
        <v>2018</v>
      </c>
      <c r="I54" s="747">
        <f t="shared" si="0"/>
        <v>500</v>
      </c>
      <c r="J54" s="748">
        <v>0</v>
      </c>
      <c r="K54" s="749">
        <v>0</v>
      </c>
      <c r="L54" s="750">
        <f t="shared" si="1"/>
        <v>500</v>
      </c>
      <c r="M54" s="937">
        <v>0</v>
      </c>
      <c r="N54" s="938">
        <v>500</v>
      </c>
      <c r="O54" s="753">
        <v>0</v>
      </c>
      <c r="P54" s="769">
        <v>0</v>
      </c>
      <c r="Q54" s="842">
        <v>0</v>
      </c>
      <c r="R54" s="753">
        <v>0</v>
      </c>
      <c r="S54" s="843">
        <v>0</v>
      </c>
      <c r="T54" s="754">
        <v>0</v>
      </c>
      <c r="U54" s="753">
        <v>0</v>
      </c>
      <c r="V54" s="749">
        <v>0</v>
      </c>
      <c r="W54" s="754">
        <v>0</v>
      </c>
      <c r="X54" s="753">
        <v>0</v>
      </c>
      <c r="Y54" s="749">
        <v>0</v>
      </c>
      <c r="Z54" s="755">
        <v>0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56" customFormat="1" ht="25.5" customHeight="1" x14ac:dyDescent="0.25">
      <c r="A55" s="737">
        <v>3599</v>
      </c>
      <c r="B55" s="833">
        <v>6121</v>
      </c>
      <c r="C55" s="976"/>
      <c r="D55" s="965" t="s">
        <v>385</v>
      </c>
      <c r="E55" s="910" t="s">
        <v>28</v>
      </c>
      <c r="F55" s="886"/>
      <c r="G55" s="886">
        <v>2018</v>
      </c>
      <c r="H55" s="887">
        <v>2018</v>
      </c>
      <c r="I55" s="747">
        <f t="shared" si="0"/>
        <v>2100</v>
      </c>
      <c r="J55" s="748">
        <v>0</v>
      </c>
      <c r="K55" s="749">
        <v>100</v>
      </c>
      <c r="L55" s="750">
        <f t="shared" si="1"/>
        <v>2000</v>
      </c>
      <c r="M55" s="937">
        <v>0</v>
      </c>
      <c r="N55" s="938">
        <v>2000</v>
      </c>
      <c r="O55" s="753">
        <v>0</v>
      </c>
      <c r="P55" s="769">
        <v>0</v>
      </c>
      <c r="Q55" s="842">
        <v>0</v>
      </c>
      <c r="R55" s="753">
        <v>0</v>
      </c>
      <c r="S55" s="843">
        <v>0</v>
      </c>
      <c r="T55" s="754">
        <v>0</v>
      </c>
      <c r="U55" s="753">
        <v>0</v>
      </c>
      <c r="V55" s="749">
        <v>0</v>
      </c>
      <c r="W55" s="754">
        <v>0</v>
      </c>
      <c r="X55" s="753">
        <v>0</v>
      </c>
      <c r="Y55" s="749">
        <v>0</v>
      </c>
      <c r="Z55" s="755">
        <v>0</v>
      </c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56" customFormat="1" ht="25.5" customHeight="1" x14ac:dyDescent="0.25">
      <c r="A56" s="737">
        <v>3599</v>
      </c>
      <c r="B56" s="833">
        <v>6121</v>
      </c>
      <c r="C56" s="976"/>
      <c r="D56" s="965" t="s">
        <v>386</v>
      </c>
      <c r="E56" s="910" t="s">
        <v>28</v>
      </c>
      <c r="F56" s="886"/>
      <c r="G56" s="886">
        <v>2019</v>
      </c>
      <c r="H56" s="887">
        <v>2020</v>
      </c>
      <c r="I56" s="747">
        <f t="shared" si="0"/>
        <v>3700</v>
      </c>
      <c r="J56" s="748">
        <v>0</v>
      </c>
      <c r="K56" s="749">
        <v>0</v>
      </c>
      <c r="L56" s="750">
        <f t="shared" si="1"/>
        <v>0</v>
      </c>
      <c r="M56" s="937">
        <v>0</v>
      </c>
      <c r="N56" s="938">
        <v>0</v>
      </c>
      <c r="O56" s="753">
        <v>0</v>
      </c>
      <c r="P56" s="769">
        <v>0</v>
      </c>
      <c r="Q56" s="842">
        <v>200</v>
      </c>
      <c r="R56" s="753">
        <v>0</v>
      </c>
      <c r="S56" s="843">
        <v>0</v>
      </c>
      <c r="T56" s="754">
        <v>3500</v>
      </c>
      <c r="U56" s="753">
        <v>0</v>
      </c>
      <c r="V56" s="749">
        <v>0</v>
      </c>
      <c r="W56" s="754">
        <v>0</v>
      </c>
      <c r="X56" s="753">
        <v>0</v>
      </c>
      <c r="Y56" s="749">
        <v>0</v>
      </c>
      <c r="Z56" s="755">
        <v>0</v>
      </c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56" customFormat="1" ht="25.5" customHeight="1" x14ac:dyDescent="0.25">
      <c r="A57" s="737">
        <v>3599</v>
      </c>
      <c r="B57" s="833">
        <v>6121</v>
      </c>
      <c r="C57" s="976"/>
      <c r="D57" s="965" t="s">
        <v>387</v>
      </c>
      <c r="E57" s="910" t="s">
        <v>28</v>
      </c>
      <c r="F57" s="808"/>
      <c r="G57" s="808">
        <v>2019</v>
      </c>
      <c r="H57" s="809">
        <v>2020</v>
      </c>
      <c r="I57" s="747">
        <f t="shared" si="0"/>
        <v>10000</v>
      </c>
      <c r="J57" s="748">
        <v>0</v>
      </c>
      <c r="K57" s="749">
        <v>0</v>
      </c>
      <c r="L57" s="750">
        <f t="shared" si="1"/>
        <v>0</v>
      </c>
      <c r="M57" s="937">
        <v>0</v>
      </c>
      <c r="N57" s="938">
        <v>0</v>
      </c>
      <c r="O57" s="753">
        <v>0</v>
      </c>
      <c r="P57" s="769">
        <v>0</v>
      </c>
      <c r="Q57" s="842">
        <v>500</v>
      </c>
      <c r="R57" s="753">
        <v>0</v>
      </c>
      <c r="S57" s="843">
        <v>0</v>
      </c>
      <c r="T57" s="754">
        <v>9500</v>
      </c>
      <c r="U57" s="753">
        <v>0</v>
      </c>
      <c r="V57" s="749">
        <v>0</v>
      </c>
      <c r="W57" s="754">
        <v>0</v>
      </c>
      <c r="X57" s="753">
        <v>0</v>
      </c>
      <c r="Y57" s="749">
        <v>0</v>
      </c>
      <c r="Z57" s="755">
        <v>0</v>
      </c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56" customFormat="1" ht="25.5" customHeight="1" x14ac:dyDescent="0.25">
      <c r="A58" s="737">
        <v>3599</v>
      </c>
      <c r="B58" s="833">
        <v>6121</v>
      </c>
      <c r="C58" s="976"/>
      <c r="D58" s="965" t="s">
        <v>388</v>
      </c>
      <c r="E58" s="910" t="s">
        <v>28</v>
      </c>
      <c r="F58" s="808"/>
      <c r="G58" s="808">
        <v>2022</v>
      </c>
      <c r="H58" s="809">
        <v>2022</v>
      </c>
      <c r="I58" s="762">
        <f t="shared" si="0"/>
        <v>180000</v>
      </c>
      <c r="J58" s="763">
        <v>0</v>
      </c>
      <c r="K58" s="749">
        <v>0</v>
      </c>
      <c r="L58" s="750">
        <f t="shared" si="1"/>
        <v>0</v>
      </c>
      <c r="M58" s="937">
        <v>0</v>
      </c>
      <c r="N58" s="978">
        <v>0</v>
      </c>
      <c r="O58" s="766">
        <v>0</v>
      </c>
      <c r="P58" s="764">
        <v>0</v>
      </c>
      <c r="Q58" s="979">
        <v>0</v>
      </c>
      <c r="R58" s="766">
        <v>0</v>
      </c>
      <c r="S58" s="849">
        <v>0</v>
      </c>
      <c r="T58" s="768">
        <v>0</v>
      </c>
      <c r="U58" s="766">
        <v>0</v>
      </c>
      <c r="V58" s="767">
        <v>0</v>
      </c>
      <c r="W58" s="754">
        <v>0</v>
      </c>
      <c r="X58" s="753">
        <v>0</v>
      </c>
      <c r="Y58" s="749">
        <v>0</v>
      </c>
      <c r="Z58" s="755">
        <v>180000</v>
      </c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s="56" customFormat="1" ht="25.5" customHeight="1" x14ac:dyDescent="0.25">
      <c r="A59" s="737">
        <v>3599</v>
      </c>
      <c r="B59" s="833">
        <v>6121</v>
      </c>
      <c r="C59" s="976"/>
      <c r="D59" s="965" t="s">
        <v>389</v>
      </c>
      <c r="E59" s="759" t="s">
        <v>28</v>
      </c>
      <c r="F59" s="808"/>
      <c r="G59" s="808">
        <v>2018</v>
      </c>
      <c r="H59" s="809">
        <v>2018</v>
      </c>
      <c r="I59" s="762">
        <f t="shared" si="0"/>
        <v>33000</v>
      </c>
      <c r="J59" s="748">
        <v>0</v>
      </c>
      <c r="K59" s="749">
        <v>0</v>
      </c>
      <c r="L59" s="750">
        <f t="shared" si="1"/>
        <v>33000</v>
      </c>
      <c r="M59" s="937">
        <v>0</v>
      </c>
      <c r="N59" s="938">
        <v>33000</v>
      </c>
      <c r="O59" s="753">
        <v>0</v>
      </c>
      <c r="P59" s="769">
        <v>0</v>
      </c>
      <c r="Q59" s="842">
        <v>0</v>
      </c>
      <c r="R59" s="753">
        <v>0</v>
      </c>
      <c r="S59" s="843">
        <v>0</v>
      </c>
      <c r="T59" s="754">
        <v>0</v>
      </c>
      <c r="U59" s="753">
        <v>0</v>
      </c>
      <c r="V59" s="749">
        <v>0</v>
      </c>
      <c r="W59" s="754">
        <v>0</v>
      </c>
      <c r="X59" s="753">
        <v>0</v>
      </c>
      <c r="Y59" s="749">
        <v>0</v>
      </c>
      <c r="Z59" s="755">
        <v>0</v>
      </c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42" s="56" customFormat="1" ht="25.5" customHeight="1" x14ac:dyDescent="0.25">
      <c r="A60" s="737">
        <v>3599</v>
      </c>
      <c r="B60" s="833">
        <v>6121</v>
      </c>
      <c r="C60" s="976"/>
      <c r="D60" s="974" t="s">
        <v>390</v>
      </c>
      <c r="E60" s="758" t="s">
        <v>28</v>
      </c>
      <c r="F60" s="886"/>
      <c r="G60" s="886">
        <v>2018</v>
      </c>
      <c r="H60" s="887">
        <v>2018</v>
      </c>
      <c r="I60" s="762">
        <f t="shared" si="0"/>
        <v>20000</v>
      </c>
      <c r="J60" s="748">
        <v>0</v>
      </c>
      <c r="K60" s="749">
        <v>0</v>
      </c>
      <c r="L60" s="750">
        <f t="shared" si="1"/>
        <v>20000</v>
      </c>
      <c r="M60" s="937">
        <v>0</v>
      </c>
      <c r="N60" s="938">
        <v>20000</v>
      </c>
      <c r="O60" s="753">
        <v>0</v>
      </c>
      <c r="P60" s="769">
        <v>0</v>
      </c>
      <c r="Q60" s="842">
        <v>0</v>
      </c>
      <c r="R60" s="753">
        <v>0</v>
      </c>
      <c r="S60" s="843">
        <v>0</v>
      </c>
      <c r="T60" s="754">
        <v>0</v>
      </c>
      <c r="U60" s="753">
        <v>0</v>
      </c>
      <c r="V60" s="749">
        <v>0</v>
      </c>
      <c r="W60" s="754">
        <v>0</v>
      </c>
      <c r="X60" s="753">
        <v>0</v>
      </c>
      <c r="Y60" s="749">
        <v>0</v>
      </c>
      <c r="Z60" s="755">
        <v>0</v>
      </c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304" customFormat="1" ht="30.75" customHeight="1" x14ac:dyDescent="0.25">
      <c r="A61" s="737">
        <v>3599</v>
      </c>
      <c r="B61" s="805">
        <v>6121</v>
      </c>
      <c r="C61" s="976"/>
      <c r="D61" s="980" t="s">
        <v>391</v>
      </c>
      <c r="E61" s="779" t="s">
        <v>28</v>
      </c>
      <c r="F61" s="808"/>
      <c r="G61" s="808">
        <v>2018</v>
      </c>
      <c r="H61" s="809">
        <v>2018</v>
      </c>
      <c r="I61" s="747">
        <f t="shared" si="0"/>
        <v>10000</v>
      </c>
      <c r="J61" s="756">
        <v>0</v>
      </c>
      <c r="K61" s="749">
        <v>0</v>
      </c>
      <c r="L61" s="750">
        <f t="shared" si="1"/>
        <v>8000</v>
      </c>
      <c r="M61" s="937">
        <v>0</v>
      </c>
      <c r="N61" s="960">
        <v>8000</v>
      </c>
      <c r="O61" s="774">
        <v>0</v>
      </c>
      <c r="P61" s="851">
        <v>0</v>
      </c>
      <c r="Q61" s="948">
        <v>2000</v>
      </c>
      <c r="R61" s="774">
        <v>0</v>
      </c>
      <c r="S61" s="852">
        <v>0</v>
      </c>
      <c r="T61" s="775">
        <v>0</v>
      </c>
      <c r="U61" s="774">
        <v>0</v>
      </c>
      <c r="V61" s="757">
        <v>0</v>
      </c>
      <c r="W61" s="775">
        <v>0</v>
      </c>
      <c r="X61" s="774">
        <v>0</v>
      </c>
      <c r="Y61" s="757">
        <v>0</v>
      </c>
      <c r="Z61" s="776">
        <v>0</v>
      </c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56" customFormat="1" ht="25.5" customHeight="1" x14ac:dyDescent="0.25">
      <c r="A62" s="737">
        <v>3599</v>
      </c>
      <c r="B62" s="833">
        <v>6121</v>
      </c>
      <c r="C62" s="976"/>
      <c r="D62" s="974" t="s">
        <v>392</v>
      </c>
      <c r="E62" s="759" t="s">
        <v>28</v>
      </c>
      <c r="F62" s="808"/>
      <c r="G62" s="808">
        <v>2018</v>
      </c>
      <c r="H62" s="809">
        <v>2018</v>
      </c>
      <c r="I62" s="747">
        <f t="shared" si="0"/>
        <v>10000</v>
      </c>
      <c r="J62" s="748">
        <v>0</v>
      </c>
      <c r="K62" s="749">
        <v>0</v>
      </c>
      <c r="L62" s="750">
        <f t="shared" si="1"/>
        <v>8000</v>
      </c>
      <c r="M62" s="937">
        <v>0</v>
      </c>
      <c r="N62" s="938">
        <v>8000</v>
      </c>
      <c r="O62" s="753">
        <v>0</v>
      </c>
      <c r="P62" s="769">
        <v>0</v>
      </c>
      <c r="Q62" s="842">
        <v>2000</v>
      </c>
      <c r="R62" s="753">
        <v>0</v>
      </c>
      <c r="S62" s="843">
        <v>0</v>
      </c>
      <c r="T62" s="754">
        <v>0</v>
      </c>
      <c r="U62" s="753">
        <v>0</v>
      </c>
      <c r="V62" s="749">
        <v>0</v>
      </c>
      <c r="W62" s="754">
        <v>0</v>
      </c>
      <c r="X62" s="753">
        <v>0</v>
      </c>
      <c r="Y62" s="749">
        <v>0</v>
      </c>
      <c r="Z62" s="755">
        <v>0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56" customFormat="1" ht="25.5" customHeight="1" x14ac:dyDescent="0.25">
      <c r="A63" s="737">
        <v>3599</v>
      </c>
      <c r="B63" s="833">
        <v>6121</v>
      </c>
      <c r="C63" s="976"/>
      <c r="D63" s="965" t="s">
        <v>393</v>
      </c>
      <c r="E63" s="758" t="s">
        <v>28</v>
      </c>
      <c r="F63" s="808"/>
      <c r="G63" s="886">
        <v>2018</v>
      </c>
      <c r="H63" s="887">
        <v>2018</v>
      </c>
      <c r="I63" s="747">
        <f t="shared" si="0"/>
        <v>3500</v>
      </c>
      <c r="J63" s="756">
        <v>0</v>
      </c>
      <c r="K63" s="757">
        <v>0</v>
      </c>
      <c r="L63" s="750">
        <f t="shared" si="1"/>
        <v>3500</v>
      </c>
      <c r="M63" s="937">
        <v>0</v>
      </c>
      <c r="N63" s="938">
        <v>3500</v>
      </c>
      <c r="O63" s="753">
        <v>0</v>
      </c>
      <c r="P63" s="769">
        <v>0</v>
      </c>
      <c r="Q63" s="842">
        <v>0</v>
      </c>
      <c r="R63" s="753">
        <v>0</v>
      </c>
      <c r="S63" s="843">
        <v>0</v>
      </c>
      <c r="T63" s="754">
        <v>0</v>
      </c>
      <c r="U63" s="753">
        <v>0</v>
      </c>
      <c r="V63" s="749">
        <v>0</v>
      </c>
      <c r="W63" s="754">
        <v>0</v>
      </c>
      <c r="X63" s="753">
        <v>0</v>
      </c>
      <c r="Y63" s="749">
        <v>0</v>
      </c>
      <c r="Z63" s="755">
        <v>0</v>
      </c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56" customFormat="1" ht="25.5" customHeight="1" x14ac:dyDescent="0.25">
      <c r="A64" s="737">
        <v>3599</v>
      </c>
      <c r="B64" s="833">
        <v>6121</v>
      </c>
      <c r="C64" s="976"/>
      <c r="D64" s="965" t="s">
        <v>394</v>
      </c>
      <c r="E64" s="758" t="s">
        <v>28</v>
      </c>
      <c r="F64" s="808"/>
      <c r="G64" s="808">
        <v>2018</v>
      </c>
      <c r="H64" s="809">
        <v>2018</v>
      </c>
      <c r="I64" s="747">
        <f t="shared" si="0"/>
        <v>8000</v>
      </c>
      <c r="J64" s="748">
        <v>0</v>
      </c>
      <c r="K64" s="749">
        <v>0</v>
      </c>
      <c r="L64" s="750">
        <f t="shared" si="1"/>
        <v>8000</v>
      </c>
      <c r="M64" s="937">
        <v>0</v>
      </c>
      <c r="N64" s="938">
        <v>8000</v>
      </c>
      <c r="O64" s="753">
        <v>0</v>
      </c>
      <c r="P64" s="769">
        <v>0</v>
      </c>
      <c r="Q64" s="842">
        <v>0</v>
      </c>
      <c r="R64" s="753">
        <v>0</v>
      </c>
      <c r="S64" s="843">
        <v>0</v>
      </c>
      <c r="T64" s="754">
        <v>0</v>
      </c>
      <c r="U64" s="753">
        <v>0</v>
      </c>
      <c r="V64" s="749">
        <v>0</v>
      </c>
      <c r="W64" s="754">
        <v>0</v>
      </c>
      <c r="X64" s="753">
        <v>0</v>
      </c>
      <c r="Y64" s="749">
        <v>0</v>
      </c>
      <c r="Z64" s="755">
        <v>0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56" customFormat="1" ht="25.5" customHeight="1" x14ac:dyDescent="0.25">
      <c r="A65" s="737">
        <v>3599</v>
      </c>
      <c r="B65" s="833">
        <v>6121</v>
      </c>
      <c r="C65" s="976"/>
      <c r="D65" s="981" t="s">
        <v>395</v>
      </c>
      <c r="E65" s="759" t="s">
        <v>28</v>
      </c>
      <c r="F65" s="886"/>
      <c r="G65" s="886">
        <v>2018</v>
      </c>
      <c r="H65" s="887">
        <v>2018</v>
      </c>
      <c r="I65" s="747">
        <f t="shared" si="0"/>
        <v>2500</v>
      </c>
      <c r="J65" s="748">
        <v>0</v>
      </c>
      <c r="K65" s="749">
        <v>0</v>
      </c>
      <c r="L65" s="750">
        <f t="shared" si="1"/>
        <v>2500</v>
      </c>
      <c r="M65" s="937">
        <v>0</v>
      </c>
      <c r="N65" s="938">
        <v>2500</v>
      </c>
      <c r="O65" s="753">
        <v>0</v>
      </c>
      <c r="P65" s="769">
        <v>0</v>
      </c>
      <c r="Q65" s="842">
        <v>0</v>
      </c>
      <c r="R65" s="753">
        <v>0</v>
      </c>
      <c r="S65" s="843">
        <v>0</v>
      </c>
      <c r="T65" s="754">
        <v>0</v>
      </c>
      <c r="U65" s="753">
        <v>0</v>
      </c>
      <c r="V65" s="749">
        <v>0</v>
      </c>
      <c r="W65" s="754">
        <v>0</v>
      </c>
      <c r="X65" s="753">
        <v>0</v>
      </c>
      <c r="Y65" s="749">
        <v>0</v>
      </c>
      <c r="Z65" s="755">
        <v>0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56" customFormat="1" ht="25.5" customHeight="1" x14ac:dyDescent="0.25">
      <c r="A66" s="737">
        <v>3599</v>
      </c>
      <c r="B66" s="833">
        <v>6121</v>
      </c>
      <c r="C66" s="976"/>
      <c r="D66" s="981" t="s">
        <v>396</v>
      </c>
      <c r="E66" s="759" t="s">
        <v>28</v>
      </c>
      <c r="F66" s="886"/>
      <c r="G66" s="886">
        <v>2018</v>
      </c>
      <c r="H66" s="887">
        <v>2018</v>
      </c>
      <c r="I66" s="747">
        <f t="shared" si="0"/>
        <v>2000</v>
      </c>
      <c r="J66" s="748">
        <v>0</v>
      </c>
      <c r="K66" s="749">
        <v>0</v>
      </c>
      <c r="L66" s="750">
        <f t="shared" si="1"/>
        <v>2000</v>
      </c>
      <c r="M66" s="937">
        <v>0</v>
      </c>
      <c r="N66" s="938">
        <v>2000</v>
      </c>
      <c r="O66" s="753">
        <v>0</v>
      </c>
      <c r="P66" s="769">
        <v>0</v>
      </c>
      <c r="Q66" s="842">
        <v>0</v>
      </c>
      <c r="R66" s="753">
        <v>0</v>
      </c>
      <c r="S66" s="843">
        <v>0</v>
      </c>
      <c r="T66" s="754">
        <v>0</v>
      </c>
      <c r="U66" s="753">
        <v>0</v>
      </c>
      <c r="V66" s="749">
        <v>0</v>
      </c>
      <c r="W66" s="754">
        <v>0</v>
      </c>
      <c r="X66" s="753">
        <v>0</v>
      </c>
      <c r="Y66" s="749">
        <v>0</v>
      </c>
      <c r="Z66" s="755">
        <v>0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56" customFormat="1" ht="25.5" customHeight="1" x14ac:dyDescent="0.25">
      <c r="A67" s="737">
        <v>3599</v>
      </c>
      <c r="B67" s="833">
        <v>6121</v>
      </c>
      <c r="C67" s="976"/>
      <c r="D67" s="981" t="s">
        <v>397</v>
      </c>
      <c r="E67" s="759" t="s">
        <v>28</v>
      </c>
      <c r="F67" s="808"/>
      <c r="G67" s="808">
        <v>2018</v>
      </c>
      <c r="H67" s="809">
        <v>2018</v>
      </c>
      <c r="I67" s="747">
        <f t="shared" si="0"/>
        <v>15000</v>
      </c>
      <c r="J67" s="748">
        <v>0</v>
      </c>
      <c r="K67" s="749">
        <v>0</v>
      </c>
      <c r="L67" s="750">
        <f t="shared" si="1"/>
        <v>13000</v>
      </c>
      <c r="M67" s="937">
        <v>0</v>
      </c>
      <c r="N67" s="938">
        <v>13000</v>
      </c>
      <c r="O67" s="753">
        <v>0</v>
      </c>
      <c r="P67" s="769">
        <v>0</v>
      </c>
      <c r="Q67" s="842">
        <v>2000</v>
      </c>
      <c r="R67" s="753">
        <v>0</v>
      </c>
      <c r="S67" s="843">
        <v>0</v>
      </c>
      <c r="T67" s="754">
        <v>0</v>
      </c>
      <c r="U67" s="753">
        <v>0</v>
      </c>
      <c r="V67" s="749">
        <v>0</v>
      </c>
      <c r="W67" s="754">
        <v>0</v>
      </c>
      <c r="X67" s="753">
        <v>0</v>
      </c>
      <c r="Y67" s="749">
        <v>0</v>
      </c>
      <c r="Z67" s="755">
        <v>0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56" customFormat="1" ht="25.5" customHeight="1" x14ac:dyDescent="0.25">
      <c r="A68" s="737">
        <v>3599</v>
      </c>
      <c r="B68" s="833">
        <v>6121</v>
      </c>
      <c r="C68" s="976"/>
      <c r="D68" s="981" t="s">
        <v>398</v>
      </c>
      <c r="E68" s="759" t="s">
        <v>28</v>
      </c>
      <c r="F68" s="808"/>
      <c r="G68" s="808">
        <v>2021</v>
      </c>
      <c r="H68" s="809">
        <v>2021</v>
      </c>
      <c r="I68" s="762">
        <f t="shared" si="0"/>
        <v>6000</v>
      </c>
      <c r="J68" s="763">
        <v>0</v>
      </c>
      <c r="K68" s="749">
        <v>0</v>
      </c>
      <c r="L68" s="750">
        <f t="shared" si="1"/>
        <v>0</v>
      </c>
      <c r="M68" s="937">
        <v>0</v>
      </c>
      <c r="N68" s="978">
        <v>0</v>
      </c>
      <c r="O68" s="766">
        <v>0</v>
      </c>
      <c r="P68" s="764">
        <v>0</v>
      </c>
      <c r="Q68" s="979">
        <v>0</v>
      </c>
      <c r="R68" s="766">
        <v>0</v>
      </c>
      <c r="S68" s="849">
        <v>0</v>
      </c>
      <c r="T68" s="768">
        <v>0</v>
      </c>
      <c r="U68" s="766">
        <v>0</v>
      </c>
      <c r="V68" s="767">
        <v>0</v>
      </c>
      <c r="W68" s="754">
        <v>0</v>
      </c>
      <c r="X68" s="753">
        <v>0</v>
      </c>
      <c r="Y68" s="749">
        <v>0</v>
      </c>
      <c r="Z68" s="755">
        <v>6000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56" customFormat="1" ht="25.5" customHeight="1" x14ac:dyDescent="0.25">
      <c r="A69" s="737">
        <v>3599</v>
      </c>
      <c r="B69" s="833">
        <v>6121</v>
      </c>
      <c r="C69" s="976"/>
      <c r="D69" s="981" t="s">
        <v>399</v>
      </c>
      <c r="E69" s="759" t="s">
        <v>28</v>
      </c>
      <c r="F69" s="808"/>
      <c r="G69" s="808">
        <v>2018</v>
      </c>
      <c r="H69" s="809">
        <v>2018</v>
      </c>
      <c r="I69" s="762">
        <f t="shared" si="0"/>
        <v>6500</v>
      </c>
      <c r="J69" s="748">
        <v>0</v>
      </c>
      <c r="K69" s="749">
        <v>0</v>
      </c>
      <c r="L69" s="750">
        <f t="shared" si="1"/>
        <v>6500</v>
      </c>
      <c r="M69" s="937">
        <v>0</v>
      </c>
      <c r="N69" s="938">
        <v>6500</v>
      </c>
      <c r="O69" s="753">
        <v>0</v>
      </c>
      <c r="P69" s="769">
        <v>0</v>
      </c>
      <c r="Q69" s="842"/>
      <c r="R69" s="753">
        <v>0</v>
      </c>
      <c r="S69" s="843">
        <v>0</v>
      </c>
      <c r="T69" s="754">
        <v>0</v>
      </c>
      <c r="U69" s="753">
        <v>0</v>
      </c>
      <c r="V69" s="749">
        <v>0</v>
      </c>
      <c r="W69" s="754">
        <v>0</v>
      </c>
      <c r="X69" s="753">
        <v>0</v>
      </c>
      <c r="Y69" s="749">
        <v>0</v>
      </c>
      <c r="Z69" s="755">
        <v>0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56" customFormat="1" ht="25.5" customHeight="1" x14ac:dyDescent="0.25">
      <c r="A70" s="737">
        <v>3599</v>
      </c>
      <c r="B70" s="833">
        <v>6121</v>
      </c>
      <c r="C70" s="976"/>
      <c r="D70" s="982" t="s">
        <v>400</v>
      </c>
      <c r="E70" s="758" t="s">
        <v>28</v>
      </c>
      <c r="F70" s="886"/>
      <c r="G70" s="886">
        <v>2018</v>
      </c>
      <c r="H70" s="887">
        <v>2018</v>
      </c>
      <c r="I70" s="762">
        <f t="shared" si="0"/>
        <v>14996</v>
      </c>
      <c r="J70" s="748">
        <v>0</v>
      </c>
      <c r="K70" s="749">
        <v>0</v>
      </c>
      <c r="L70" s="750">
        <f t="shared" si="1"/>
        <v>14996</v>
      </c>
      <c r="M70" s="937">
        <v>0</v>
      </c>
      <c r="N70" s="938">
        <v>14996</v>
      </c>
      <c r="O70" s="753">
        <v>0</v>
      </c>
      <c r="P70" s="769">
        <v>0</v>
      </c>
      <c r="Q70" s="842">
        <v>0</v>
      </c>
      <c r="R70" s="753">
        <v>0</v>
      </c>
      <c r="S70" s="843">
        <v>0</v>
      </c>
      <c r="T70" s="754">
        <v>0</v>
      </c>
      <c r="U70" s="753">
        <v>0</v>
      </c>
      <c r="V70" s="749">
        <v>0</v>
      </c>
      <c r="W70" s="754">
        <v>0</v>
      </c>
      <c r="X70" s="753">
        <v>0</v>
      </c>
      <c r="Y70" s="749">
        <v>0</v>
      </c>
      <c r="Z70" s="755">
        <v>0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304" customFormat="1" ht="30.75" customHeight="1" x14ac:dyDescent="0.25">
      <c r="A71" s="737">
        <v>3599</v>
      </c>
      <c r="B71" s="805">
        <v>6121</v>
      </c>
      <c r="C71" s="976"/>
      <c r="D71" s="983" t="s">
        <v>401</v>
      </c>
      <c r="E71" s="779" t="s">
        <v>28</v>
      </c>
      <c r="F71" s="808"/>
      <c r="G71" s="808">
        <v>2017</v>
      </c>
      <c r="H71" s="809">
        <v>2018</v>
      </c>
      <c r="I71" s="747">
        <f t="shared" si="0"/>
        <v>13187</v>
      </c>
      <c r="J71" s="756">
        <v>0</v>
      </c>
      <c r="K71" s="749">
        <v>0</v>
      </c>
      <c r="L71" s="750">
        <f t="shared" si="1"/>
        <v>13187</v>
      </c>
      <c r="M71" s="937">
        <v>0</v>
      </c>
      <c r="N71" s="960">
        <v>13187</v>
      </c>
      <c r="O71" s="774">
        <v>0</v>
      </c>
      <c r="P71" s="851">
        <v>0</v>
      </c>
      <c r="Q71" s="948">
        <v>0</v>
      </c>
      <c r="R71" s="774">
        <v>0</v>
      </c>
      <c r="S71" s="852">
        <v>0</v>
      </c>
      <c r="T71" s="775">
        <v>0</v>
      </c>
      <c r="U71" s="774">
        <v>0</v>
      </c>
      <c r="V71" s="757">
        <v>0</v>
      </c>
      <c r="W71" s="775">
        <v>0</v>
      </c>
      <c r="X71" s="774">
        <v>0</v>
      </c>
      <c r="Y71" s="757">
        <v>0</v>
      </c>
      <c r="Z71" s="776">
        <v>0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56" customFormat="1" ht="25.5" customHeight="1" x14ac:dyDescent="0.25">
      <c r="A72" s="737">
        <v>3599</v>
      </c>
      <c r="B72" s="833">
        <v>6121</v>
      </c>
      <c r="C72" s="976"/>
      <c r="D72" s="982" t="s">
        <v>402</v>
      </c>
      <c r="E72" s="758" t="s">
        <v>28</v>
      </c>
      <c r="F72" s="886"/>
      <c r="G72" s="886">
        <v>2017</v>
      </c>
      <c r="H72" s="887">
        <v>2018</v>
      </c>
      <c r="I72" s="762">
        <f t="shared" si="0"/>
        <v>37500</v>
      </c>
      <c r="J72" s="748">
        <v>0</v>
      </c>
      <c r="K72" s="749">
        <v>0</v>
      </c>
      <c r="L72" s="750">
        <f t="shared" si="1"/>
        <v>37500</v>
      </c>
      <c r="M72" s="937">
        <v>0</v>
      </c>
      <c r="N72" s="938">
        <v>37500</v>
      </c>
      <c r="O72" s="753">
        <v>0</v>
      </c>
      <c r="P72" s="769">
        <v>0</v>
      </c>
      <c r="Q72" s="948">
        <v>0</v>
      </c>
      <c r="R72" s="753">
        <v>0</v>
      </c>
      <c r="S72" s="843">
        <v>0</v>
      </c>
      <c r="T72" s="754">
        <v>0</v>
      </c>
      <c r="U72" s="753">
        <v>0</v>
      </c>
      <c r="V72" s="749">
        <v>0</v>
      </c>
      <c r="W72" s="754">
        <v>0</v>
      </c>
      <c r="X72" s="753">
        <v>0</v>
      </c>
      <c r="Y72" s="749">
        <v>0</v>
      </c>
      <c r="Z72" s="755">
        <v>0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56" customFormat="1" ht="32.25" customHeight="1" x14ac:dyDescent="0.25">
      <c r="A73" s="737">
        <v>3599</v>
      </c>
      <c r="B73" s="833">
        <v>6121</v>
      </c>
      <c r="C73" s="976"/>
      <c r="D73" s="982" t="s">
        <v>403</v>
      </c>
      <c r="E73" s="758" t="s">
        <v>28</v>
      </c>
      <c r="F73" s="886"/>
      <c r="G73" s="886">
        <v>2017</v>
      </c>
      <c r="H73" s="887">
        <v>2018</v>
      </c>
      <c r="I73" s="762">
        <f t="shared" si="0"/>
        <v>19500</v>
      </c>
      <c r="J73" s="748">
        <v>0</v>
      </c>
      <c r="K73" s="749">
        <v>0</v>
      </c>
      <c r="L73" s="750">
        <f t="shared" si="1"/>
        <v>19065</v>
      </c>
      <c r="M73" s="937">
        <v>0</v>
      </c>
      <c r="N73" s="938">
        <v>19065</v>
      </c>
      <c r="O73" s="753">
        <v>0</v>
      </c>
      <c r="P73" s="769">
        <v>0</v>
      </c>
      <c r="Q73" s="948">
        <v>435</v>
      </c>
      <c r="R73" s="753">
        <v>0</v>
      </c>
      <c r="S73" s="843">
        <v>0</v>
      </c>
      <c r="T73" s="754">
        <v>0</v>
      </c>
      <c r="U73" s="753">
        <v>0</v>
      </c>
      <c r="V73" s="749">
        <v>0</v>
      </c>
      <c r="W73" s="754">
        <v>0</v>
      </c>
      <c r="X73" s="753">
        <v>0</v>
      </c>
      <c r="Y73" s="749">
        <v>0</v>
      </c>
      <c r="Z73" s="755">
        <v>0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56" customFormat="1" ht="25.5" customHeight="1" x14ac:dyDescent="0.25">
      <c r="A74" s="737">
        <v>3599</v>
      </c>
      <c r="B74" s="833">
        <v>6121</v>
      </c>
      <c r="C74" s="976"/>
      <c r="D74" s="982" t="s">
        <v>404</v>
      </c>
      <c r="E74" s="758" t="s">
        <v>28</v>
      </c>
      <c r="F74" s="886"/>
      <c r="G74" s="886">
        <v>2018</v>
      </c>
      <c r="H74" s="887">
        <v>2018</v>
      </c>
      <c r="I74" s="762">
        <f t="shared" si="0"/>
        <v>30500</v>
      </c>
      <c r="J74" s="748">
        <v>0</v>
      </c>
      <c r="K74" s="749">
        <v>0</v>
      </c>
      <c r="L74" s="750">
        <f t="shared" si="1"/>
        <v>27500</v>
      </c>
      <c r="M74" s="937">
        <v>0</v>
      </c>
      <c r="N74" s="938">
        <v>27500</v>
      </c>
      <c r="O74" s="753">
        <v>0</v>
      </c>
      <c r="P74" s="769">
        <v>0</v>
      </c>
      <c r="Q74" s="948">
        <v>3000</v>
      </c>
      <c r="R74" s="753">
        <v>0</v>
      </c>
      <c r="S74" s="843">
        <v>0</v>
      </c>
      <c r="T74" s="754">
        <v>0</v>
      </c>
      <c r="U74" s="753">
        <v>0</v>
      </c>
      <c r="V74" s="749">
        <v>0</v>
      </c>
      <c r="W74" s="754">
        <v>0</v>
      </c>
      <c r="X74" s="753">
        <v>0</v>
      </c>
      <c r="Y74" s="749">
        <v>0</v>
      </c>
      <c r="Z74" s="755">
        <v>0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56" customFormat="1" ht="30" customHeight="1" thickBot="1" x14ac:dyDescent="0.3">
      <c r="A75" s="737">
        <v>3599</v>
      </c>
      <c r="B75" s="833">
        <v>6121</v>
      </c>
      <c r="C75" s="984"/>
      <c r="D75" s="981" t="s">
        <v>405</v>
      </c>
      <c r="E75" s="758" t="s">
        <v>28</v>
      </c>
      <c r="F75" s="886"/>
      <c r="G75" s="886">
        <v>2021</v>
      </c>
      <c r="H75" s="887">
        <v>2021</v>
      </c>
      <c r="I75" s="762">
        <f t="shared" si="0"/>
        <v>6000</v>
      </c>
      <c r="J75" s="763">
        <v>0</v>
      </c>
      <c r="K75" s="767">
        <v>0</v>
      </c>
      <c r="L75" s="918">
        <f t="shared" si="1"/>
        <v>0</v>
      </c>
      <c r="M75" s="985">
        <v>0</v>
      </c>
      <c r="N75" s="978">
        <v>0</v>
      </c>
      <c r="O75" s="766">
        <v>0</v>
      </c>
      <c r="P75" s="764">
        <v>0</v>
      </c>
      <c r="Q75" s="986">
        <v>0</v>
      </c>
      <c r="R75" s="766">
        <v>0</v>
      </c>
      <c r="S75" s="849">
        <v>0</v>
      </c>
      <c r="T75" s="768">
        <v>0</v>
      </c>
      <c r="U75" s="766">
        <v>0</v>
      </c>
      <c r="V75" s="767">
        <v>0</v>
      </c>
      <c r="W75" s="768">
        <v>6000</v>
      </c>
      <c r="X75" s="766">
        <v>0</v>
      </c>
      <c r="Y75" s="767">
        <v>0</v>
      </c>
      <c r="Z75" s="920">
        <v>0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794" customFormat="1" ht="23.1" customHeight="1" thickBot="1" x14ac:dyDescent="0.3">
      <c r="A76" s="608"/>
      <c r="B76" s="608"/>
      <c r="C76" s="782"/>
      <c r="D76" s="1400" t="s">
        <v>406</v>
      </c>
      <c r="E76" s="1400"/>
      <c r="F76" s="1400"/>
      <c r="G76" s="1400"/>
      <c r="H76" s="1400"/>
      <c r="I76" s="928">
        <f>SUM(I12:I75)</f>
        <v>1964695</v>
      </c>
      <c r="J76" s="929">
        <f t="shared" ref="J76:Z76" si="2">SUM(J12:J75)</f>
        <v>29331</v>
      </c>
      <c r="K76" s="930">
        <f t="shared" si="2"/>
        <v>34276</v>
      </c>
      <c r="L76" s="931">
        <f t="shared" si="2"/>
        <v>542613</v>
      </c>
      <c r="M76" s="929">
        <f t="shared" si="2"/>
        <v>76853</v>
      </c>
      <c r="N76" s="932">
        <f t="shared" si="2"/>
        <v>465760</v>
      </c>
      <c r="O76" s="932">
        <f t="shared" si="2"/>
        <v>0</v>
      </c>
      <c r="P76" s="930">
        <f t="shared" si="2"/>
        <v>0</v>
      </c>
      <c r="Q76" s="933">
        <f t="shared" si="2"/>
        <v>509695</v>
      </c>
      <c r="R76" s="932">
        <f t="shared" si="2"/>
        <v>0</v>
      </c>
      <c r="S76" s="934">
        <f t="shared" si="2"/>
        <v>0</v>
      </c>
      <c r="T76" s="929">
        <f t="shared" si="2"/>
        <v>228430</v>
      </c>
      <c r="U76" s="932">
        <f t="shared" si="2"/>
        <v>0</v>
      </c>
      <c r="V76" s="930">
        <f t="shared" si="2"/>
        <v>0</v>
      </c>
      <c r="W76" s="929">
        <f t="shared" si="2"/>
        <v>234350</v>
      </c>
      <c r="X76" s="932">
        <f t="shared" si="2"/>
        <v>0</v>
      </c>
      <c r="Y76" s="930">
        <f t="shared" si="2"/>
        <v>0</v>
      </c>
      <c r="Z76" s="987">
        <f t="shared" si="2"/>
        <v>386000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794" customFormat="1" ht="7.5" customHeight="1" x14ac:dyDescent="0.25">
      <c r="A77" s="795"/>
      <c r="B77" s="795"/>
      <c r="C77" s="795"/>
      <c r="D77" s="796"/>
      <c r="E77" s="796"/>
      <c r="F77" s="796"/>
      <c r="G77" s="796"/>
      <c r="H77" s="796"/>
      <c r="I77" s="797"/>
      <c r="J77" s="798"/>
      <c r="K77" s="798"/>
      <c r="L77" s="798"/>
      <c r="M77" s="798"/>
      <c r="N77" s="798"/>
      <c r="O77" s="798"/>
      <c r="P77" s="798"/>
      <c r="Q77" s="798"/>
      <c r="R77" s="798"/>
      <c r="S77" s="798"/>
      <c r="T77" s="798"/>
      <c r="U77" s="798"/>
      <c r="V77" s="798"/>
      <c r="W77" s="798"/>
      <c r="X77" s="798"/>
      <c r="Y77" s="798"/>
      <c r="Z77" s="798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800" customFormat="1" ht="21.75" customHeight="1" x14ac:dyDescent="0.25">
      <c r="A78" s="5"/>
      <c r="B78" s="5"/>
      <c r="C78" s="5"/>
      <c r="D78" s="799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800" customFormat="1" ht="21.75" customHeight="1" x14ac:dyDescent="0.2">
      <c r="A79" s="5"/>
      <c r="B79" s="5"/>
      <c r="C79" s="5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800" customFormat="1" ht="21.75" customHeight="1" x14ac:dyDescent="0.2">
      <c r="A80" s="5"/>
      <c r="B80" s="5"/>
      <c r="C80" s="5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800" customFormat="1" ht="21.75" customHeight="1" x14ac:dyDescent="0.2">
      <c r="A81" s="5"/>
      <c r="B81" s="5"/>
      <c r="C81" s="5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800" customFormat="1" ht="21.75" customHeight="1" x14ac:dyDescent="0.2">
      <c r="E82"/>
      <c r="F82"/>
      <c r="G82"/>
      <c r="H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800" customFormat="1" ht="21.75" customHeight="1" x14ac:dyDescent="0.2">
      <c r="E83"/>
      <c r="F83"/>
      <c r="G83"/>
      <c r="H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800" customFormat="1" ht="21.75" customHeight="1" x14ac:dyDescent="0.2">
      <c r="E84"/>
      <c r="F84"/>
      <c r="G84"/>
      <c r="H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800" customFormat="1" ht="21.75" customHeight="1" x14ac:dyDescent="0.2">
      <c r="E85"/>
      <c r="F85"/>
      <c r="G85"/>
      <c r="H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</row>
    <row r="86" spans="1:42" ht="21.75" customHeight="1" x14ac:dyDescent="0.2">
      <c r="A86" s="800"/>
      <c r="B86" s="800"/>
      <c r="C86" s="800"/>
      <c r="D86" s="800"/>
    </row>
    <row r="87" spans="1:42" ht="21.75" customHeight="1" x14ac:dyDescent="0.2">
      <c r="A87" s="800"/>
      <c r="B87" s="800"/>
      <c r="C87" s="800"/>
    </row>
    <row r="88" spans="1:42" ht="21.75" customHeight="1" x14ac:dyDescent="0.2">
      <c r="A88" s="800"/>
      <c r="B88" s="800"/>
      <c r="C88" s="800"/>
    </row>
    <row r="89" spans="1:42" ht="21.75" customHeight="1" x14ac:dyDescent="0.2">
      <c r="A89" s="800"/>
      <c r="B89" s="800"/>
      <c r="C89" s="800"/>
    </row>
    <row r="90" spans="1:42" ht="21.75" customHeight="1" x14ac:dyDescent="0.2"/>
    <row r="91" spans="1:42" ht="21.75" customHeight="1" x14ac:dyDescent="0.2"/>
    <row r="92" spans="1:42" ht="21.75" customHeight="1" x14ac:dyDescent="0.2"/>
    <row r="93" spans="1:42" ht="21.75" customHeight="1" x14ac:dyDescent="0.2"/>
    <row r="94" spans="1:42" ht="21.75" customHeight="1" x14ac:dyDescent="0.2"/>
    <row r="95" spans="1:42" ht="21.75" customHeight="1" x14ac:dyDescent="0.2"/>
    <row r="96" spans="1:42" ht="21.75" customHeight="1" x14ac:dyDescent="0.2"/>
    <row r="97" ht="21.75" customHeight="1" x14ac:dyDescent="0.2"/>
  </sheetData>
  <sheetProtection selectLockedCells="1" selectUnlockedCells="1"/>
  <mergeCells count="25">
    <mergeCell ref="D1:Z1"/>
    <mergeCell ref="C8:C10"/>
    <mergeCell ref="D8:D10"/>
    <mergeCell ref="E8:E10"/>
    <mergeCell ref="F8:F10"/>
    <mergeCell ref="G8:H8"/>
    <mergeCell ref="I8:I10"/>
    <mergeCell ref="M8:P8"/>
    <mergeCell ref="Q8:Y8"/>
    <mergeCell ref="Z8:Z10"/>
    <mergeCell ref="T9:V9"/>
    <mergeCell ref="W9:Y9"/>
    <mergeCell ref="P9:P10"/>
    <mergeCell ref="Q9:S9"/>
    <mergeCell ref="A9:A10"/>
    <mergeCell ref="B9:B10"/>
    <mergeCell ref="G9:G10"/>
    <mergeCell ref="H9:H10"/>
    <mergeCell ref="J9:J10"/>
    <mergeCell ref="D76:H76"/>
    <mergeCell ref="L9:L10"/>
    <mergeCell ref="M9:M10"/>
    <mergeCell ref="N9:N10"/>
    <mergeCell ref="O9:O10"/>
    <mergeCell ref="K9:K10"/>
  </mergeCells>
  <pageMargins left="0.7" right="0.7" top="0.75" bottom="0.75" header="0.3" footer="0.3"/>
  <pageSetup paperSize="9" scale="49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SUMÁŘ DLE §</vt:lpstr>
      <vt:lpstr>PODLE ORJ</vt:lpstr>
      <vt:lpstr>Příloha B - Pitná voda</vt:lpstr>
      <vt:lpstr>Příloha C - kanalizace</vt:lpstr>
      <vt:lpstr>Příloha D - Nemocnice</vt:lpstr>
      <vt:lpstr>'PODLE ORJ'!Názvy_tisku</vt:lpstr>
      <vt:lpstr>'Příloha B - Pitná voda'!Názvy_tisku</vt:lpstr>
      <vt:lpstr>'Příloha C - kanalizace'!Názvy_tisku</vt:lpstr>
      <vt:lpstr>'Příloha D - Nemocnice'!Názvy_tisku</vt:lpstr>
      <vt:lpstr>'PODLE ORJ'!Oblast_tisku</vt:lpstr>
      <vt:lpstr>'Příloha B - Pitná voda'!Oblast_tisku</vt:lpstr>
      <vt:lpstr>'Příloha C - kanalizace'!Oblast_tisku</vt:lpstr>
      <vt:lpstr>'Příloha D - Nemocnice'!Oblast_tisku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Korpasová Kateřina</dc:creator>
  <cp:lastModifiedBy>Vanková Kateřina</cp:lastModifiedBy>
  <cp:lastPrinted>2018-06-12T08:21:07Z</cp:lastPrinted>
  <dcterms:created xsi:type="dcterms:W3CDTF">2016-10-27T05:04:04Z</dcterms:created>
  <dcterms:modified xsi:type="dcterms:W3CDTF">2018-06-12T08:21:48Z</dcterms:modified>
</cp:coreProperties>
</file>