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3395" windowHeight="7620"/>
  </bookViews>
  <sheets>
    <sheet name="List1" sheetId="5" r:id="rId1"/>
  </sheets>
  <definedNames>
    <definedName name="_xlnm.Print_Area" localSheetId="0">List1!$A$1:$M$33</definedName>
  </definedNames>
  <calcPr calcId="145621"/>
</workbook>
</file>

<file path=xl/calcChain.xml><?xml version="1.0" encoding="utf-8"?>
<calcChain xmlns="http://schemas.openxmlformats.org/spreadsheetml/2006/main">
  <c r="M10" i="5" l="1"/>
  <c r="L33" i="5"/>
  <c r="K10" i="5"/>
  <c r="J33" i="5"/>
  <c r="I10" i="5"/>
  <c r="H32" i="5"/>
  <c r="I32" i="5" s="1"/>
  <c r="M32" i="5" s="1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G33" i="5"/>
  <c r="F33" i="5"/>
  <c r="E33" i="5"/>
  <c r="C33" i="5"/>
  <c r="K4" i="5" s="1"/>
  <c r="B33" i="5"/>
  <c r="K3" i="5" s="1"/>
  <c r="G104" i="5"/>
  <c r="F104" i="5"/>
  <c r="E104" i="5"/>
  <c r="D104" i="5"/>
  <c r="C104" i="5"/>
  <c r="B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104" i="5" s="1"/>
  <c r="C32" i="5"/>
  <c r="D32" i="5"/>
  <c r="C31" i="5"/>
  <c r="D31" i="5"/>
  <c r="C30" i="5"/>
  <c r="D30" i="5"/>
  <c r="I30" i="5" s="1"/>
  <c r="C29" i="5"/>
  <c r="D29" i="5"/>
  <c r="I29" i="5" s="1"/>
  <c r="C28" i="5"/>
  <c r="D28" i="5"/>
  <c r="C27" i="5"/>
  <c r="D27" i="5"/>
  <c r="C26" i="5"/>
  <c r="D26" i="5"/>
  <c r="I26" i="5" s="1"/>
  <c r="M26" i="5" s="1"/>
  <c r="C25" i="5"/>
  <c r="D25" i="5"/>
  <c r="I25" i="5" s="1"/>
  <c r="C24" i="5"/>
  <c r="D24" i="5"/>
  <c r="C23" i="5"/>
  <c r="D23" i="5"/>
  <c r="C22" i="5"/>
  <c r="D22" i="5"/>
  <c r="I22" i="5" s="1"/>
  <c r="M22" i="5" s="1"/>
  <c r="C21" i="5"/>
  <c r="D21" i="5"/>
  <c r="I21" i="5" s="1"/>
  <c r="C20" i="5"/>
  <c r="D20" i="5"/>
  <c r="C19" i="5"/>
  <c r="D19" i="5"/>
  <c r="C18" i="5"/>
  <c r="D18" i="5"/>
  <c r="I18" i="5" s="1"/>
  <c r="C17" i="5"/>
  <c r="D17" i="5"/>
  <c r="I17" i="5" s="1"/>
  <c r="C16" i="5"/>
  <c r="D16" i="5"/>
  <c r="I16" i="5" s="1"/>
  <c r="M16" i="5" s="1"/>
  <c r="C15" i="5"/>
  <c r="D15" i="5"/>
  <c r="C14" i="5"/>
  <c r="D14" i="5"/>
  <c r="I14" i="5" s="1"/>
  <c r="C13" i="5"/>
  <c r="D13" i="5"/>
  <c r="I13" i="5" s="1"/>
  <c r="C12" i="5"/>
  <c r="D12" i="5"/>
  <c r="I12" i="5" s="1"/>
  <c r="K12" i="5" s="1"/>
  <c r="D11" i="5"/>
  <c r="K2" i="5"/>
  <c r="I20" i="5" l="1"/>
  <c r="M20" i="5" s="1"/>
  <c r="I28" i="5"/>
  <c r="I15" i="5"/>
  <c r="K15" i="5" s="1"/>
  <c r="I19" i="5"/>
  <c r="M19" i="5" s="1"/>
  <c r="K22" i="5"/>
  <c r="I11" i="5"/>
  <c r="M11" i="5" s="1"/>
  <c r="I24" i="5"/>
  <c r="M24" i="5" s="1"/>
  <c r="K13" i="5"/>
  <c r="M13" i="5"/>
  <c r="K17" i="5"/>
  <c r="M17" i="5"/>
  <c r="K21" i="5"/>
  <c r="M21" i="5"/>
  <c r="M25" i="5"/>
  <c r="K25" i="5"/>
  <c r="K29" i="5"/>
  <c r="M29" i="5"/>
  <c r="M28" i="5"/>
  <c r="K28" i="5"/>
  <c r="M14" i="5"/>
  <c r="K14" i="5"/>
  <c r="K18" i="5"/>
  <c r="M18" i="5"/>
  <c r="K30" i="5"/>
  <c r="M30" i="5"/>
  <c r="I23" i="5"/>
  <c r="M23" i="5" s="1"/>
  <c r="I31" i="5"/>
  <c r="M31" i="5" s="1"/>
  <c r="M12" i="5"/>
  <c r="D33" i="5"/>
  <c r="K16" i="5"/>
  <c r="K26" i="5"/>
  <c r="I27" i="5"/>
  <c r="M27" i="5" s="1"/>
  <c r="K32" i="5"/>
  <c r="K20" i="5"/>
  <c r="H33" i="5"/>
  <c r="K5" i="5"/>
  <c r="D10" i="5"/>
  <c r="K24" i="5" l="1"/>
  <c r="M15" i="5"/>
  <c r="K27" i="5"/>
  <c r="K19" i="5"/>
  <c r="K11" i="5"/>
  <c r="K31" i="5"/>
  <c r="K23" i="5"/>
  <c r="M33" i="5"/>
  <c r="I33" i="5"/>
  <c r="K33" i="5" l="1"/>
</calcChain>
</file>

<file path=xl/sharedStrings.xml><?xml version="1.0" encoding="utf-8"?>
<sst xmlns="http://schemas.openxmlformats.org/spreadsheetml/2006/main" count="77" uniqueCount="57">
  <si>
    <t>Hošťálkovice</t>
  </si>
  <si>
    <t>Hrabová</t>
  </si>
  <si>
    <t>Krásné Pole</t>
  </si>
  <si>
    <t>Lhotka</t>
  </si>
  <si>
    <t>Martinov</t>
  </si>
  <si>
    <t>Michálkovice</t>
  </si>
  <si>
    <t>Nová Bělá</t>
  </si>
  <si>
    <t>Nová Ves</t>
  </si>
  <si>
    <t>Ostrava-Jih</t>
  </si>
  <si>
    <t>Petřkovice</t>
  </si>
  <si>
    <t>Plesná</t>
  </si>
  <si>
    <t>Poruba</t>
  </si>
  <si>
    <t>Proskovice</t>
  </si>
  <si>
    <t>Pustkovec</t>
  </si>
  <si>
    <t>Slezská Ostrava</t>
  </si>
  <si>
    <t>Stará Bělá</t>
  </si>
  <si>
    <t>Svinov</t>
  </si>
  <si>
    <t>Třebovice</t>
  </si>
  <si>
    <t>Vítkovice</t>
  </si>
  <si>
    <t>Mor.Ostrava a Přívoz</t>
  </si>
  <si>
    <t>Mar.Hory a Hulváky</t>
  </si>
  <si>
    <t>Radvanice a Bart.</t>
  </si>
  <si>
    <t>Polanka nad Odrou</t>
  </si>
  <si>
    <t>celkem</t>
  </si>
  <si>
    <t>celkem (1+2)</t>
  </si>
  <si>
    <t>CELKEM</t>
  </si>
  <si>
    <t>pasport zeleně</t>
  </si>
  <si>
    <t xml:space="preserve">dotace na žáka </t>
  </si>
  <si>
    <t xml:space="preserve">neúčelová dotace 2015 </t>
  </si>
  <si>
    <t>Rozdělení neinvestiční neúčelové dotace městským obvodům</t>
  </si>
  <si>
    <t>z toho: zeleň</t>
  </si>
  <si>
    <t xml:space="preserve">            žáci</t>
  </si>
  <si>
    <t>Městský obvod</t>
  </si>
  <si>
    <t>M. Ostrava a Přívoz</t>
  </si>
  <si>
    <t>Mar. Hory a Hulváky</t>
  </si>
  <si>
    <t>Radvanice a Bartovice</t>
  </si>
  <si>
    <t xml:space="preserve">Polanka nad Odrou </t>
  </si>
  <si>
    <t xml:space="preserve">Celkem </t>
  </si>
  <si>
    <t>Zůstává k rozdělení</t>
  </si>
  <si>
    <t xml:space="preserve"> počet obyvatel</t>
  </si>
  <si>
    <t>rozloha obvodu</t>
  </si>
  <si>
    <t>rozloha komunikací</t>
  </si>
  <si>
    <t>Rozloha městského obvodu v km2</t>
  </si>
  <si>
    <t>Rozloha komunikací v m2</t>
  </si>
  <si>
    <t>Celkem v tis. Kč</t>
  </si>
  <si>
    <t>Výše dotace v roce 2016</t>
  </si>
  <si>
    <t>Počty žáků ZŠ a MŠ</t>
  </si>
  <si>
    <t>tis. Kč</t>
  </si>
  <si>
    <t>Celková plocha zeleně m2</t>
  </si>
  <si>
    <t>Náklady na údržbu zeleně</t>
  </si>
  <si>
    <t>Průměrná cena/ m2 zeleně</t>
  </si>
  <si>
    <t>v tis. Kč</t>
  </si>
  <si>
    <t>neúčelová dotace 2016</t>
  </si>
  <si>
    <t>rozdíl (4-5) bez navýšení</t>
  </si>
  <si>
    <t>Počet obyvatel k 1.10.2015</t>
  </si>
  <si>
    <t>Dokrývání MO v roce 2016</t>
  </si>
  <si>
    <t>Příloha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</si>
</sst>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Gray">
        <fgColor rgb="FFFFC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132">
    <xf numFmtId="0" fontId="0" fillId="0" borderId="0" xfId="0"/>
    <xf numFmtId="3" fontId="0" fillId="4" borderId="16" xfId="0" applyNumberFormat="1" applyFont="1" applyFill="1" applyBorder="1" applyProtection="1">
      <protection hidden="1"/>
    </xf>
    <xf numFmtId="3" fontId="0" fillId="4" borderId="18" xfId="0" applyNumberFormat="1" applyFont="1" applyFill="1" applyBorder="1" applyProtection="1">
      <protection hidden="1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4" borderId="20" xfId="0" applyNumberFormat="1" applyFont="1" applyFill="1" applyBorder="1" applyProtection="1">
      <protection hidden="1"/>
    </xf>
    <xf numFmtId="3" fontId="0" fillId="0" borderId="6" xfId="0" applyNumberFormat="1" applyFont="1" applyBorder="1"/>
    <xf numFmtId="3" fontId="1" fillId="2" borderId="1" xfId="0" applyNumberFormat="1" applyFont="1" applyFill="1" applyBorder="1" applyProtection="1">
      <protection hidden="1"/>
    </xf>
    <xf numFmtId="3" fontId="1" fillId="2" borderId="2" xfId="0" applyNumberFormat="1" applyFont="1" applyFill="1" applyBorder="1" applyProtection="1">
      <protection hidden="1"/>
    </xf>
    <xf numFmtId="3" fontId="0" fillId="6" borderId="10" xfId="0" applyNumberFormat="1" applyFont="1" applyFill="1" applyBorder="1"/>
    <xf numFmtId="0" fontId="0" fillId="6" borderId="0" xfId="0" applyFill="1"/>
    <xf numFmtId="0" fontId="0" fillId="6" borderId="0" xfId="0" applyFont="1" applyFill="1"/>
    <xf numFmtId="0" fontId="0" fillId="6" borderId="7" xfId="0" applyFont="1" applyFill="1" applyBorder="1" applyAlignment="1">
      <alignment horizontal="center"/>
    </xf>
    <xf numFmtId="3" fontId="0" fillId="6" borderId="8" xfId="0" applyNumberFormat="1" applyFont="1" applyFill="1" applyBorder="1"/>
    <xf numFmtId="3" fontId="0" fillId="6" borderId="9" xfId="0" applyNumberFormat="1" applyFont="1" applyFill="1" applyBorder="1"/>
    <xf numFmtId="9" fontId="2" fillId="0" borderId="0" xfId="0" applyNumberFormat="1" applyFont="1" applyFill="1" applyBorder="1" applyAlignment="1" applyProtection="1">
      <alignment horizontal="center"/>
    </xf>
    <xf numFmtId="0" fontId="0" fillId="0" borderId="3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6" borderId="0" xfId="0" applyFont="1" applyFill="1"/>
    <xf numFmtId="9" fontId="2" fillId="3" borderId="13" xfId="0" applyNumberFormat="1" applyFont="1" applyFill="1" applyBorder="1" applyAlignment="1" applyProtection="1">
      <alignment horizontal="center" vertical="center" wrapText="1"/>
    </xf>
    <xf numFmtId="3" fontId="0" fillId="4" borderId="32" xfId="0" applyNumberFormat="1" applyFont="1" applyFill="1" applyBorder="1" applyProtection="1">
      <protection hidden="1"/>
    </xf>
    <xf numFmtId="3" fontId="0" fillId="4" borderId="17" xfId="0" applyNumberFormat="1" applyFont="1" applyFill="1" applyBorder="1" applyProtection="1">
      <protection hidden="1"/>
    </xf>
    <xf numFmtId="3" fontId="0" fillId="4" borderId="27" xfId="0" applyNumberFormat="1" applyFont="1" applyFill="1" applyBorder="1" applyProtection="1">
      <protection hidden="1"/>
    </xf>
    <xf numFmtId="3" fontId="0" fillId="4" borderId="19" xfId="0" applyNumberFormat="1" applyFont="1" applyFill="1" applyBorder="1" applyProtection="1">
      <protection hidden="1"/>
    </xf>
    <xf numFmtId="3" fontId="0" fillId="4" borderId="33" xfId="0" applyNumberFormat="1" applyFont="1" applyFill="1" applyBorder="1" applyProtection="1">
      <protection hidden="1"/>
    </xf>
    <xf numFmtId="3" fontId="0" fillId="4" borderId="21" xfId="0" applyNumberFormat="1" applyFont="1" applyFill="1" applyBorder="1" applyProtection="1">
      <protection hidden="1"/>
    </xf>
    <xf numFmtId="3" fontId="1" fillId="2" borderId="15" xfId="0" applyNumberFormat="1" applyFont="1" applyFill="1" applyBorder="1" applyProtection="1">
      <protection hidden="1"/>
    </xf>
    <xf numFmtId="3" fontId="11" fillId="4" borderId="31" xfId="0" applyNumberFormat="1" applyFont="1" applyFill="1" applyBorder="1" applyProtection="1">
      <protection hidden="1"/>
    </xf>
    <xf numFmtId="3" fontId="5" fillId="8" borderId="0" xfId="0" applyNumberFormat="1" applyFont="1" applyFill="1" applyAlignment="1">
      <alignment horizontal="right"/>
    </xf>
    <xf numFmtId="3" fontId="5" fillId="9" borderId="0" xfId="0" applyNumberFormat="1" applyFont="1" applyFill="1" applyAlignment="1">
      <alignment horizontal="right"/>
    </xf>
    <xf numFmtId="0" fontId="11" fillId="6" borderId="0" xfId="0" applyFont="1" applyFill="1" applyAlignment="1">
      <alignment horizontal="right"/>
    </xf>
    <xf numFmtId="0" fontId="11" fillId="6" borderId="0" xfId="0" applyFont="1" applyFill="1"/>
    <xf numFmtId="3" fontId="5" fillId="11" borderId="0" xfId="0" applyNumberFormat="1" applyFont="1" applyFill="1" applyAlignment="1">
      <alignment horizontal="right"/>
    </xf>
    <xf numFmtId="3" fontId="0" fillId="0" borderId="34" xfId="0" applyNumberFormat="1" applyFont="1" applyBorder="1"/>
    <xf numFmtId="3" fontId="0" fillId="0" borderId="35" xfId="0" applyNumberFormat="1" applyFont="1" applyBorder="1"/>
    <xf numFmtId="3" fontId="0" fillId="8" borderId="36" xfId="0" applyNumberFormat="1" applyFont="1" applyFill="1" applyBorder="1"/>
    <xf numFmtId="0" fontId="0" fillId="0" borderId="10" xfId="0" applyFont="1" applyBorder="1"/>
    <xf numFmtId="0" fontId="7" fillId="6" borderId="8" xfId="0" quotePrefix="1" applyFont="1" applyFill="1" applyBorder="1" applyAlignment="1" applyProtection="1">
      <alignment horizontal="left"/>
    </xf>
    <xf numFmtId="0" fontId="7" fillId="6" borderId="8" xfId="0" applyFont="1" applyFill="1" applyBorder="1" applyProtection="1"/>
    <xf numFmtId="0" fontId="7" fillId="6" borderId="9" xfId="0" applyFont="1" applyFill="1" applyBorder="1" applyProtection="1"/>
    <xf numFmtId="0" fontId="7" fillId="6" borderId="37" xfId="0" quotePrefix="1" applyFont="1" applyFill="1" applyBorder="1" applyAlignment="1" applyProtection="1">
      <alignment horizontal="left"/>
    </xf>
    <xf numFmtId="4" fontId="0" fillId="0" borderId="38" xfId="0" applyNumberFormat="1" applyBorder="1"/>
    <xf numFmtId="3" fontId="1" fillId="5" borderId="1" xfId="0" applyNumberFormat="1" applyFont="1" applyFill="1" applyBorder="1" applyProtection="1"/>
    <xf numFmtId="4" fontId="1" fillId="5" borderId="23" xfId="0" applyNumberFormat="1" applyFont="1" applyFill="1" applyBorder="1" applyProtection="1"/>
    <xf numFmtId="3" fontId="1" fillId="5" borderId="2" xfId="0" applyNumberFormat="1" applyFont="1" applyFill="1" applyBorder="1" applyProtection="1">
      <protection hidden="1"/>
    </xf>
    <xf numFmtId="3" fontId="1" fillId="5" borderId="26" xfId="0" applyNumberFormat="1" applyFont="1" applyFill="1" applyBorder="1" applyProtection="1">
      <protection hidden="1"/>
    </xf>
    <xf numFmtId="4" fontId="0" fillId="0" borderId="39" xfId="0" applyNumberFormat="1" applyBorder="1"/>
    <xf numFmtId="3" fontId="8" fillId="0" borderId="38" xfId="0" applyNumberFormat="1" applyFont="1" applyFill="1" applyBorder="1" applyProtection="1">
      <protection locked="0"/>
    </xf>
    <xf numFmtId="4" fontId="0" fillId="0" borderId="38" xfId="0" applyNumberFormat="1" applyFont="1" applyFill="1" applyBorder="1" applyProtection="1">
      <protection locked="0"/>
    </xf>
    <xf numFmtId="3" fontId="0" fillId="0" borderId="38" xfId="0" applyNumberFormat="1" applyFont="1" applyFill="1" applyBorder="1" applyProtection="1">
      <protection locked="0"/>
    </xf>
    <xf numFmtId="3" fontId="8" fillId="0" borderId="39" xfId="0" applyNumberFormat="1" applyFont="1" applyFill="1" applyBorder="1" applyProtection="1">
      <protection locked="0"/>
    </xf>
    <xf numFmtId="4" fontId="0" fillId="0" borderId="39" xfId="0" applyNumberFormat="1" applyFont="1" applyFill="1" applyBorder="1" applyProtection="1">
      <protection locked="0"/>
    </xf>
    <xf numFmtId="3" fontId="0" fillId="0" borderId="39" xfId="0" applyNumberFormat="1" applyFont="1" applyFill="1" applyBorder="1" applyProtection="1">
      <protection locked="0"/>
    </xf>
    <xf numFmtId="2" fontId="0" fillId="0" borderId="39" xfId="0" applyNumberFormat="1" applyBorder="1"/>
    <xf numFmtId="2" fontId="0" fillId="0" borderId="38" xfId="0" applyNumberFormat="1" applyBorder="1"/>
    <xf numFmtId="4" fontId="0" fillId="5" borderId="2" xfId="0" applyNumberFormat="1" applyFill="1" applyBorder="1"/>
    <xf numFmtId="0" fontId="9" fillId="7" borderId="10" xfId="0" applyFont="1" applyFill="1" applyBorder="1" applyProtection="1"/>
    <xf numFmtId="3" fontId="8" fillId="0" borderId="42" xfId="0" applyNumberFormat="1" applyFont="1" applyFill="1" applyBorder="1" applyProtection="1">
      <protection locked="0"/>
    </xf>
    <xf numFmtId="4" fontId="0" fillId="0" borderId="42" xfId="0" applyNumberFormat="1" applyFont="1" applyFill="1" applyBorder="1" applyProtection="1">
      <protection locked="0"/>
    </xf>
    <xf numFmtId="3" fontId="0" fillId="0" borderId="42" xfId="0" applyNumberFormat="1" applyFont="1" applyFill="1" applyBorder="1" applyProtection="1">
      <protection locked="0"/>
    </xf>
    <xf numFmtId="4" fontId="0" fillId="0" borderId="42" xfId="0" applyNumberFormat="1" applyBorder="1"/>
    <xf numFmtId="2" fontId="0" fillId="5" borderId="26" xfId="0" applyNumberFormat="1" applyFill="1" applyBorder="1"/>
    <xf numFmtId="3" fontId="0" fillId="6" borderId="40" xfId="0" applyNumberFormat="1" applyFill="1" applyBorder="1"/>
    <xf numFmtId="3" fontId="0" fillId="6" borderId="41" xfId="0" applyNumberFormat="1" applyFill="1" applyBorder="1"/>
    <xf numFmtId="2" fontId="0" fillId="0" borderId="42" xfId="0" applyNumberFormat="1" applyBorder="1"/>
    <xf numFmtId="3" fontId="0" fillId="5" borderId="15" xfId="0" applyNumberFormat="1" applyFill="1" applyBorder="1"/>
    <xf numFmtId="0" fontId="7" fillId="6" borderId="48" xfId="0" quotePrefix="1" applyFont="1" applyFill="1" applyBorder="1" applyAlignment="1" applyProtection="1">
      <alignment horizontal="left"/>
    </xf>
    <xf numFmtId="0" fontId="7" fillId="6" borderId="49" xfId="0" applyFont="1" applyFill="1" applyBorder="1" applyProtection="1"/>
    <xf numFmtId="0" fontId="7" fillId="6" borderId="49" xfId="0" quotePrefix="1" applyFont="1" applyFill="1" applyBorder="1" applyAlignment="1" applyProtection="1">
      <alignment horizontal="left"/>
    </xf>
    <xf numFmtId="0" fontId="7" fillId="6" borderId="50" xfId="0" applyFont="1" applyFill="1" applyBorder="1" applyProtection="1"/>
    <xf numFmtId="3" fontId="0" fillId="6" borderId="43" xfId="0" applyNumberFormat="1" applyFill="1" applyBorder="1"/>
    <xf numFmtId="0" fontId="0" fillId="0" borderId="51" xfId="0" applyFont="1" applyBorder="1" applyAlignment="1">
      <alignment horizontal="center" wrapText="1"/>
    </xf>
    <xf numFmtId="0" fontId="0" fillId="0" borderId="52" xfId="0" applyFont="1" applyBorder="1" applyAlignment="1">
      <alignment horizontal="center" vertical="center" wrapText="1"/>
    </xf>
    <xf numFmtId="0" fontId="0" fillId="6" borderId="10" xfId="0" applyFont="1" applyFill="1" applyBorder="1" applyAlignment="1">
      <alignment horizontal="center" vertical="center" wrapText="1"/>
    </xf>
    <xf numFmtId="0" fontId="13" fillId="6" borderId="0" xfId="0" applyFont="1" applyFill="1"/>
    <xf numFmtId="0" fontId="4" fillId="6" borderId="0" xfId="0" applyFont="1" applyFill="1" applyAlignment="1">
      <alignment horizontal="right"/>
    </xf>
    <xf numFmtId="3" fontId="0" fillId="6" borderId="0" xfId="0" applyNumberFormat="1" applyFill="1"/>
    <xf numFmtId="3" fontId="0" fillId="0" borderId="39" xfId="0" applyNumberFormat="1" applyBorder="1"/>
    <xf numFmtId="3" fontId="0" fillId="0" borderId="2" xfId="0" applyNumberFormat="1" applyBorder="1"/>
    <xf numFmtId="3" fontId="0" fillId="0" borderId="38" xfId="0" applyNumberFormat="1" applyBorder="1"/>
    <xf numFmtId="3" fontId="0" fillId="0" borderId="53" xfId="0" applyNumberFormat="1" applyFont="1" applyBorder="1"/>
    <xf numFmtId="3" fontId="0" fillId="0" borderId="54" xfId="0" applyNumberFormat="1" applyFont="1" applyBorder="1"/>
    <xf numFmtId="0" fontId="0" fillId="0" borderId="5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12" borderId="7" xfId="0" applyFont="1" applyFill="1" applyBorder="1" applyAlignment="1">
      <alignment horizontal="center"/>
    </xf>
    <xf numFmtId="0" fontId="0" fillId="12" borderId="10" xfId="0" applyFont="1" applyFill="1" applyBorder="1" applyAlignment="1">
      <alignment horizontal="center" vertical="center" wrapText="1"/>
    </xf>
    <xf numFmtId="3" fontId="0" fillId="12" borderId="9" xfId="0" applyNumberFormat="1" applyFont="1" applyFill="1" applyBorder="1"/>
    <xf numFmtId="3" fontId="0" fillId="12" borderId="10" xfId="0" applyNumberFormat="1" applyFont="1" applyFill="1" applyBorder="1"/>
    <xf numFmtId="3" fontId="0" fillId="6" borderId="56" xfId="0" applyNumberFormat="1" applyFill="1" applyBorder="1"/>
    <xf numFmtId="3" fontId="0" fillId="6" borderId="57" xfId="0" applyNumberFormat="1" applyFill="1" applyBorder="1"/>
    <xf numFmtId="3" fontId="0" fillId="6" borderId="58" xfId="0" applyNumberFormat="1" applyFill="1" applyBorder="1"/>
    <xf numFmtId="3" fontId="0" fillId="6" borderId="59" xfId="0" applyNumberFormat="1" applyFill="1" applyBorder="1"/>
    <xf numFmtId="3" fontId="0" fillId="0" borderId="42" xfId="0" applyNumberFormat="1" applyBorder="1"/>
    <xf numFmtId="0" fontId="0" fillId="6" borderId="60" xfId="0" applyFont="1" applyFill="1" applyBorder="1" applyAlignment="1">
      <alignment horizontal="center"/>
    </xf>
    <xf numFmtId="0" fontId="0" fillId="6" borderId="59" xfId="0" applyFont="1" applyFill="1" applyBorder="1" applyAlignment="1">
      <alignment horizontal="center" vertical="center" wrapText="1"/>
    </xf>
    <xf numFmtId="3" fontId="0" fillId="12" borderId="37" xfId="0" applyNumberFormat="1" applyFont="1" applyFill="1" applyBorder="1"/>
    <xf numFmtId="3" fontId="0" fillId="6" borderId="6" xfId="0" applyNumberFormat="1" applyFont="1" applyFill="1" applyBorder="1"/>
    <xf numFmtId="3" fontId="4" fillId="6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9" fontId="2" fillId="3" borderId="12" xfId="0" applyNumberFormat="1" applyFont="1" applyFill="1" applyBorder="1" applyAlignment="1" applyProtection="1">
      <alignment horizontal="center" vertical="center" wrapText="1"/>
    </xf>
    <xf numFmtId="9" fontId="2" fillId="3" borderId="11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3" fontId="0" fillId="6" borderId="24" xfId="0" applyNumberFormat="1" applyFont="1" applyFill="1" applyBorder="1"/>
    <xf numFmtId="3" fontId="0" fillId="6" borderId="25" xfId="0" applyNumberFormat="1" applyFont="1" applyFill="1" applyBorder="1"/>
    <xf numFmtId="3" fontId="11" fillId="4" borderId="61" xfId="0" applyNumberFormat="1" applyFont="1" applyFill="1" applyBorder="1" applyProtection="1">
      <protection hidden="1"/>
    </xf>
    <xf numFmtId="3" fontId="0" fillId="6" borderId="44" xfId="0" applyNumberFormat="1" applyFont="1" applyFill="1" applyBorder="1"/>
    <xf numFmtId="0" fontId="3" fillId="6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9" fontId="2" fillId="3" borderId="28" xfId="0" applyNumberFormat="1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9" fontId="2" fillId="3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2" fillId="3" borderId="1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10" borderId="11" xfId="0" applyFont="1" applyFill="1" applyBorder="1" applyAlignment="1" applyProtection="1">
      <alignment horizontal="center" vertical="center" wrapText="1"/>
    </xf>
    <xf numFmtId="0" fontId="0" fillId="10" borderId="30" xfId="0" applyFill="1" applyBorder="1" applyAlignment="1">
      <alignment horizontal="center" vertical="center" wrapText="1"/>
    </xf>
    <xf numFmtId="0" fontId="0" fillId="10" borderId="46" xfId="0" applyFill="1" applyBorder="1" applyAlignment="1">
      <alignment horizontal="center" vertical="center" wrapText="1"/>
    </xf>
    <xf numFmtId="0" fontId="6" fillId="10" borderId="28" xfId="0" applyFont="1" applyFill="1" applyBorder="1" applyAlignment="1" applyProtection="1">
      <alignment horizontal="center" vertical="center" wrapText="1"/>
    </xf>
    <xf numFmtId="0" fontId="0" fillId="10" borderId="29" xfId="0" applyFill="1" applyBorder="1" applyAlignment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12" fillId="10" borderId="24" xfId="0" applyFont="1" applyFill="1" applyBorder="1" applyAlignment="1" applyProtection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0" borderId="44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 applyProtection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10" borderId="45" xfId="0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7"/>
  <sheetViews>
    <sheetView tabSelected="1" workbookViewId="0">
      <selection activeCell="N2" sqref="N2"/>
    </sheetView>
  </sheetViews>
  <sheetFormatPr defaultRowHeight="15" x14ac:dyDescent="0.25"/>
  <cols>
    <col min="1" max="1" width="18.7109375" customWidth="1"/>
    <col min="2" max="4" width="11.7109375" customWidth="1"/>
    <col min="5" max="8" width="12.28515625" customWidth="1"/>
    <col min="9" max="9" width="11.7109375" customWidth="1"/>
    <col min="10" max="10" width="13" customWidth="1"/>
    <col min="11" max="11" width="12" customWidth="1"/>
    <col min="12" max="12" width="11.42578125" customWidth="1"/>
    <col min="13" max="13" width="10.42578125" bestFit="1" customWidth="1"/>
    <col min="14" max="42" width="9.140625" style="11"/>
  </cols>
  <sheetData>
    <row r="1" spans="1:13" ht="21" x14ac:dyDescent="0.35">
      <c r="A1" s="76" t="s">
        <v>29</v>
      </c>
      <c r="B1" s="11"/>
      <c r="C1" s="11"/>
      <c r="D1" s="11"/>
      <c r="E1" s="11"/>
      <c r="F1" s="11"/>
      <c r="G1" s="11"/>
      <c r="H1" s="11"/>
      <c r="I1" s="11"/>
      <c r="J1" s="109"/>
      <c r="K1" s="110"/>
      <c r="L1" s="11"/>
      <c r="M1" s="11" t="s">
        <v>56</v>
      </c>
    </row>
    <row r="2" spans="1:13" ht="18.75" x14ac:dyDescent="0.3">
      <c r="A2" s="11"/>
      <c r="B2" s="11"/>
      <c r="C2" s="11"/>
      <c r="D2" s="11"/>
      <c r="E2" s="11"/>
      <c r="F2" s="11"/>
      <c r="G2" s="11"/>
      <c r="H2" s="11"/>
      <c r="I2" s="20" t="s">
        <v>45</v>
      </c>
      <c r="J2" s="101"/>
      <c r="K2" s="31">
        <f>769523*1.025</f>
        <v>788761.07499999995</v>
      </c>
      <c r="L2" s="11"/>
      <c r="M2" s="11"/>
    </row>
    <row r="3" spans="1:13" ht="18.75" x14ac:dyDescent="0.3">
      <c r="A3" s="11"/>
      <c r="B3" s="11"/>
      <c r="C3" s="11"/>
      <c r="D3" s="11"/>
      <c r="E3" s="11"/>
      <c r="F3" s="11"/>
      <c r="G3" s="11"/>
      <c r="H3" s="11"/>
      <c r="I3" s="20" t="s">
        <v>30</v>
      </c>
      <c r="J3" s="101"/>
      <c r="K3" s="30">
        <f>B33</f>
        <v>114718</v>
      </c>
      <c r="L3" s="11"/>
      <c r="M3" s="11"/>
    </row>
    <row r="4" spans="1:13" ht="15.75" x14ac:dyDescent="0.25">
      <c r="A4" s="11"/>
      <c r="B4" s="11"/>
      <c r="C4" s="11"/>
      <c r="D4" s="11"/>
      <c r="E4" s="11"/>
      <c r="F4" s="11"/>
      <c r="G4" s="11"/>
      <c r="H4" s="11"/>
      <c r="I4" s="20" t="s">
        <v>31</v>
      </c>
      <c r="J4" s="11"/>
      <c r="K4" s="34">
        <f>C33</f>
        <v>215124</v>
      </c>
      <c r="L4" s="11"/>
      <c r="M4" s="11"/>
    </row>
    <row r="5" spans="1:13" ht="15.75" x14ac:dyDescent="0.25">
      <c r="A5" s="11"/>
      <c r="B5" s="11"/>
      <c r="C5" s="11"/>
      <c r="D5" s="11"/>
      <c r="E5" s="11"/>
      <c r="F5" s="11"/>
      <c r="G5" s="11"/>
      <c r="H5" s="11"/>
      <c r="I5" s="11" t="s">
        <v>38</v>
      </c>
      <c r="J5" s="11"/>
      <c r="K5" s="100">
        <f>K2-K3-K4</f>
        <v>458919.07499999995</v>
      </c>
      <c r="L5" s="11"/>
      <c r="M5" s="11"/>
    </row>
    <row r="6" spans="1:13" ht="16.5" thickBo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9"/>
      <c r="L6" s="11"/>
      <c r="M6" s="11"/>
    </row>
    <row r="7" spans="1:13" ht="16.5" thickBot="1" x14ac:dyDescent="0.3">
      <c r="A7" s="12"/>
      <c r="B7" s="12"/>
      <c r="C7" s="12"/>
      <c r="D7" s="12"/>
      <c r="E7" s="102">
        <v>0.55000000000000004</v>
      </c>
      <c r="F7" s="103">
        <v>0.15</v>
      </c>
      <c r="G7" s="21">
        <v>0.3</v>
      </c>
      <c r="H7" s="111" t="s">
        <v>44</v>
      </c>
      <c r="I7" s="16"/>
      <c r="J7" s="12"/>
      <c r="K7" s="12"/>
      <c r="L7" s="11"/>
      <c r="M7" s="77" t="s">
        <v>51</v>
      </c>
    </row>
    <row r="8" spans="1:13" x14ac:dyDescent="0.25">
      <c r="A8" s="114" t="s">
        <v>32</v>
      </c>
      <c r="B8" s="84">
        <v>1</v>
      </c>
      <c r="C8" s="73">
        <v>2</v>
      </c>
      <c r="D8" s="17">
        <v>3</v>
      </c>
      <c r="E8" s="116" t="s">
        <v>39</v>
      </c>
      <c r="F8" s="118" t="s">
        <v>40</v>
      </c>
      <c r="G8" s="111" t="s">
        <v>41</v>
      </c>
      <c r="H8" s="112"/>
      <c r="I8" s="13">
        <v>4</v>
      </c>
      <c r="J8" s="17">
        <v>5</v>
      </c>
      <c r="K8" s="13">
        <v>6</v>
      </c>
      <c r="L8" s="96">
        <v>7</v>
      </c>
      <c r="M8" s="87">
        <v>8</v>
      </c>
    </row>
    <row r="9" spans="1:13" ht="45.75" thickBot="1" x14ac:dyDescent="0.3">
      <c r="A9" s="115"/>
      <c r="B9" s="85" t="s">
        <v>26</v>
      </c>
      <c r="C9" s="74" t="s">
        <v>27</v>
      </c>
      <c r="D9" s="86" t="s">
        <v>24</v>
      </c>
      <c r="E9" s="117"/>
      <c r="F9" s="119"/>
      <c r="G9" s="113"/>
      <c r="H9" s="113"/>
      <c r="I9" s="104" t="s">
        <v>25</v>
      </c>
      <c r="J9" s="18" t="s">
        <v>28</v>
      </c>
      <c r="K9" s="75" t="s">
        <v>53</v>
      </c>
      <c r="L9" s="97" t="s">
        <v>55</v>
      </c>
      <c r="M9" s="88" t="s">
        <v>52</v>
      </c>
    </row>
    <row r="10" spans="1:13" x14ac:dyDescent="0.25">
      <c r="A10" s="42" t="s">
        <v>19</v>
      </c>
      <c r="B10" s="82">
        <v>17126</v>
      </c>
      <c r="C10" s="79">
        <v>33621</v>
      </c>
      <c r="D10" s="83">
        <f>SUM(B10:C10)</f>
        <v>50747</v>
      </c>
      <c r="E10" s="22">
        <v>32374</v>
      </c>
      <c r="F10" s="1">
        <v>4254</v>
      </c>
      <c r="G10" s="23">
        <v>20532</v>
      </c>
      <c r="H10" s="29">
        <f>SUM(E10+F10+G10)</f>
        <v>57160</v>
      </c>
      <c r="I10" s="105">
        <f>SUM(D10+H10)</f>
        <v>107907</v>
      </c>
      <c r="J10" s="3">
        <v>106437</v>
      </c>
      <c r="K10" s="105">
        <f>SUM(I10-J10)</f>
        <v>1470</v>
      </c>
      <c r="L10" s="91"/>
      <c r="M10" s="98">
        <f>SUM(I10-B10)+L10</f>
        <v>90781</v>
      </c>
    </row>
    <row r="11" spans="1:13" x14ac:dyDescent="0.25">
      <c r="A11" s="40" t="s">
        <v>14</v>
      </c>
      <c r="B11" s="35">
        <v>11560</v>
      </c>
      <c r="C11" s="81">
        <v>12047</v>
      </c>
      <c r="D11" s="4">
        <f t="shared" ref="D11:D31" si="0">SUM(B11:C11)</f>
        <v>23607</v>
      </c>
      <c r="E11" s="24">
        <v>17988</v>
      </c>
      <c r="F11" s="2">
        <v>13412</v>
      </c>
      <c r="G11" s="25">
        <v>16611</v>
      </c>
      <c r="H11" s="29">
        <f t="shared" ref="H11:H32" si="1">SUM(E11+F11+G11)</f>
        <v>48011</v>
      </c>
      <c r="I11" s="14">
        <f t="shared" ref="I11:I32" si="2">SUM(D11+H11)</f>
        <v>71618</v>
      </c>
      <c r="J11" s="4">
        <v>68610</v>
      </c>
      <c r="K11" s="14">
        <f t="shared" ref="K11:K32" si="3">SUM(I11-J11)</f>
        <v>3008</v>
      </c>
      <c r="L11" s="92"/>
      <c r="M11" s="98">
        <f t="shared" ref="M11:M32" si="4">SUM(I11-B11)+L11</f>
        <v>60058</v>
      </c>
    </row>
    <row r="12" spans="1:13" x14ac:dyDescent="0.25">
      <c r="A12" s="40" t="s">
        <v>8</v>
      </c>
      <c r="B12" s="35">
        <v>36188</v>
      </c>
      <c r="C12" s="81">
        <f t="shared" ref="C12:C32" si="5">E83*7</f>
        <v>75215</v>
      </c>
      <c r="D12" s="4">
        <f t="shared" si="0"/>
        <v>111403</v>
      </c>
      <c r="E12" s="24">
        <v>89732</v>
      </c>
      <c r="F12" s="2">
        <v>5241</v>
      </c>
      <c r="G12" s="25">
        <v>34239</v>
      </c>
      <c r="H12" s="29">
        <f t="shared" si="1"/>
        <v>129212</v>
      </c>
      <c r="I12" s="106">
        <f t="shared" si="2"/>
        <v>240615</v>
      </c>
      <c r="J12" s="4">
        <v>241252</v>
      </c>
      <c r="K12" s="14">
        <f t="shared" si="3"/>
        <v>-637</v>
      </c>
      <c r="L12" s="92"/>
      <c r="M12" s="98">
        <f t="shared" si="4"/>
        <v>204427</v>
      </c>
    </row>
    <row r="13" spans="1:13" x14ac:dyDescent="0.25">
      <c r="A13" s="40" t="s">
        <v>11</v>
      </c>
      <c r="B13" s="35">
        <v>26195</v>
      </c>
      <c r="C13" s="81">
        <f t="shared" si="5"/>
        <v>52815</v>
      </c>
      <c r="D13" s="4">
        <f t="shared" si="0"/>
        <v>79010</v>
      </c>
      <c r="E13" s="24">
        <v>56744</v>
      </c>
      <c r="F13" s="2">
        <v>4235</v>
      </c>
      <c r="G13" s="25">
        <v>19491</v>
      </c>
      <c r="H13" s="29">
        <f t="shared" si="1"/>
        <v>80470</v>
      </c>
      <c r="I13" s="14">
        <f t="shared" si="2"/>
        <v>159480</v>
      </c>
      <c r="J13" s="4">
        <v>156629</v>
      </c>
      <c r="K13" s="14">
        <f t="shared" si="3"/>
        <v>2851</v>
      </c>
      <c r="L13" s="92"/>
      <c r="M13" s="98">
        <f t="shared" si="4"/>
        <v>133285</v>
      </c>
    </row>
    <row r="14" spans="1:13" x14ac:dyDescent="0.25">
      <c r="A14" s="40" t="s">
        <v>6</v>
      </c>
      <c r="B14" s="35">
        <v>499</v>
      </c>
      <c r="C14" s="81">
        <f t="shared" si="5"/>
        <v>1043</v>
      </c>
      <c r="D14" s="4">
        <f t="shared" si="0"/>
        <v>1542</v>
      </c>
      <c r="E14" s="24">
        <v>1653</v>
      </c>
      <c r="F14" s="2">
        <v>2307</v>
      </c>
      <c r="G14" s="25">
        <v>978</v>
      </c>
      <c r="H14" s="29">
        <f t="shared" si="1"/>
        <v>4938</v>
      </c>
      <c r="I14" s="14">
        <f t="shared" si="2"/>
        <v>6480</v>
      </c>
      <c r="J14" s="4">
        <v>5809</v>
      </c>
      <c r="K14" s="14">
        <f t="shared" si="3"/>
        <v>671</v>
      </c>
      <c r="L14" s="92"/>
      <c r="M14" s="98">
        <f t="shared" si="4"/>
        <v>5981</v>
      </c>
    </row>
    <row r="15" spans="1:13" x14ac:dyDescent="0.25">
      <c r="A15" s="40" t="s">
        <v>18</v>
      </c>
      <c r="B15" s="35">
        <v>2265</v>
      </c>
      <c r="C15" s="81">
        <f t="shared" si="5"/>
        <v>3864</v>
      </c>
      <c r="D15" s="4">
        <f t="shared" si="0"/>
        <v>6129</v>
      </c>
      <c r="E15" s="24">
        <v>6551</v>
      </c>
      <c r="F15" s="2">
        <v>2082</v>
      </c>
      <c r="G15" s="25">
        <v>6119</v>
      </c>
      <c r="H15" s="29">
        <f t="shared" si="1"/>
        <v>14752</v>
      </c>
      <c r="I15" s="14">
        <f t="shared" si="2"/>
        <v>20881</v>
      </c>
      <c r="J15" s="4">
        <v>20997</v>
      </c>
      <c r="K15" s="14">
        <f t="shared" si="3"/>
        <v>-116</v>
      </c>
      <c r="L15" s="92"/>
      <c r="M15" s="98">
        <f t="shared" si="4"/>
        <v>18616</v>
      </c>
    </row>
    <row r="16" spans="1:13" x14ac:dyDescent="0.25">
      <c r="A16" s="40" t="s">
        <v>15</v>
      </c>
      <c r="B16" s="35">
        <v>550</v>
      </c>
      <c r="C16" s="81">
        <f t="shared" si="5"/>
        <v>4025</v>
      </c>
      <c r="D16" s="4">
        <f t="shared" si="0"/>
        <v>4575</v>
      </c>
      <c r="E16" s="24">
        <v>3525</v>
      </c>
      <c r="F16" s="2">
        <v>4479</v>
      </c>
      <c r="G16" s="25">
        <v>2869</v>
      </c>
      <c r="H16" s="29">
        <f t="shared" si="1"/>
        <v>10873</v>
      </c>
      <c r="I16" s="14">
        <f t="shared" si="2"/>
        <v>15448</v>
      </c>
      <c r="J16" s="4">
        <v>13869</v>
      </c>
      <c r="K16" s="14">
        <f t="shared" si="3"/>
        <v>1579</v>
      </c>
      <c r="L16" s="92"/>
      <c r="M16" s="98">
        <f t="shared" si="4"/>
        <v>14898</v>
      </c>
    </row>
    <row r="17" spans="1:13" x14ac:dyDescent="0.25">
      <c r="A17" s="40" t="s">
        <v>13</v>
      </c>
      <c r="B17" s="35">
        <v>1040</v>
      </c>
      <c r="C17" s="81">
        <f t="shared" si="5"/>
        <v>0</v>
      </c>
      <c r="D17" s="4">
        <f t="shared" si="0"/>
        <v>1040</v>
      </c>
      <c r="E17" s="24">
        <v>1101</v>
      </c>
      <c r="F17" s="2">
        <v>344</v>
      </c>
      <c r="G17" s="25">
        <v>1169</v>
      </c>
      <c r="H17" s="29">
        <f t="shared" si="1"/>
        <v>2614</v>
      </c>
      <c r="I17" s="14">
        <f t="shared" si="2"/>
        <v>3654</v>
      </c>
      <c r="J17" s="4">
        <v>3715</v>
      </c>
      <c r="K17" s="14">
        <f t="shared" si="3"/>
        <v>-61</v>
      </c>
      <c r="L17" s="92">
        <v>400</v>
      </c>
      <c r="M17" s="98">
        <f t="shared" si="4"/>
        <v>3014</v>
      </c>
    </row>
    <row r="18" spans="1:13" x14ac:dyDescent="0.25">
      <c r="A18" s="40" t="s">
        <v>20</v>
      </c>
      <c r="B18" s="35">
        <v>4627</v>
      </c>
      <c r="C18" s="81">
        <f t="shared" si="5"/>
        <v>5768</v>
      </c>
      <c r="D18" s="4">
        <f t="shared" si="0"/>
        <v>10395</v>
      </c>
      <c r="E18" s="24">
        <v>10258</v>
      </c>
      <c r="F18" s="2">
        <v>2362</v>
      </c>
      <c r="G18" s="25">
        <v>7121</v>
      </c>
      <c r="H18" s="29">
        <f t="shared" si="1"/>
        <v>19741</v>
      </c>
      <c r="I18" s="14">
        <f t="shared" si="2"/>
        <v>30136</v>
      </c>
      <c r="J18" s="4">
        <v>30996</v>
      </c>
      <c r="K18" s="14">
        <f t="shared" si="3"/>
        <v>-860</v>
      </c>
      <c r="L18" s="92"/>
      <c r="M18" s="98">
        <f t="shared" si="4"/>
        <v>25509</v>
      </c>
    </row>
    <row r="19" spans="1:13" x14ac:dyDescent="0.25">
      <c r="A19" s="40" t="s">
        <v>9</v>
      </c>
      <c r="B19" s="35">
        <v>578</v>
      </c>
      <c r="C19" s="81">
        <f t="shared" si="5"/>
        <v>3339</v>
      </c>
      <c r="D19" s="4">
        <f t="shared" si="0"/>
        <v>3917</v>
      </c>
      <c r="E19" s="24">
        <v>2682</v>
      </c>
      <c r="F19" s="2">
        <v>1253</v>
      </c>
      <c r="G19" s="25">
        <v>1651</v>
      </c>
      <c r="H19" s="29">
        <f t="shared" si="1"/>
        <v>5586</v>
      </c>
      <c r="I19" s="14">
        <f t="shared" si="2"/>
        <v>9503</v>
      </c>
      <c r="J19" s="4">
        <v>9542</v>
      </c>
      <c r="K19" s="14">
        <f t="shared" si="3"/>
        <v>-39</v>
      </c>
      <c r="L19" s="92"/>
      <c r="M19" s="98">
        <f t="shared" si="4"/>
        <v>8925</v>
      </c>
    </row>
    <row r="20" spans="1:13" x14ac:dyDescent="0.25">
      <c r="A20" s="40" t="s">
        <v>3</v>
      </c>
      <c r="B20" s="35">
        <v>182</v>
      </c>
      <c r="C20" s="81">
        <f t="shared" si="5"/>
        <v>868</v>
      </c>
      <c r="D20" s="4">
        <f t="shared" si="0"/>
        <v>1050</v>
      </c>
      <c r="E20" s="24">
        <v>1136</v>
      </c>
      <c r="F20" s="2">
        <v>688</v>
      </c>
      <c r="G20" s="25">
        <v>698</v>
      </c>
      <c r="H20" s="29">
        <f t="shared" si="1"/>
        <v>2522</v>
      </c>
      <c r="I20" s="14">
        <f t="shared" si="2"/>
        <v>3572</v>
      </c>
      <c r="J20" s="4">
        <v>3530</v>
      </c>
      <c r="K20" s="14">
        <f t="shared" si="3"/>
        <v>42</v>
      </c>
      <c r="L20" s="92">
        <v>2100</v>
      </c>
      <c r="M20" s="98">
        <f t="shared" si="4"/>
        <v>5490</v>
      </c>
    </row>
    <row r="21" spans="1:13" x14ac:dyDescent="0.25">
      <c r="A21" s="40" t="s">
        <v>0</v>
      </c>
      <c r="B21" s="35">
        <v>771</v>
      </c>
      <c r="C21" s="81">
        <f t="shared" si="5"/>
        <v>1379</v>
      </c>
      <c r="D21" s="4">
        <f t="shared" si="0"/>
        <v>2150</v>
      </c>
      <c r="E21" s="24">
        <v>1418</v>
      </c>
      <c r="F21" s="2">
        <v>1703</v>
      </c>
      <c r="G21" s="25">
        <v>1421</v>
      </c>
      <c r="H21" s="29">
        <f t="shared" si="1"/>
        <v>4542</v>
      </c>
      <c r="I21" s="14">
        <f t="shared" si="2"/>
        <v>6692</v>
      </c>
      <c r="J21" s="4">
        <v>6193</v>
      </c>
      <c r="K21" s="14">
        <f t="shared" si="3"/>
        <v>499</v>
      </c>
      <c r="L21" s="92">
        <v>1900</v>
      </c>
      <c r="M21" s="98">
        <f t="shared" si="4"/>
        <v>7821</v>
      </c>
    </row>
    <row r="22" spans="1:13" x14ac:dyDescent="0.25">
      <c r="A22" s="40" t="s">
        <v>7</v>
      </c>
      <c r="B22" s="35">
        <v>1235</v>
      </c>
      <c r="C22" s="81">
        <f t="shared" si="5"/>
        <v>0</v>
      </c>
      <c r="D22" s="4">
        <f t="shared" si="0"/>
        <v>1235</v>
      </c>
      <c r="E22" s="24">
        <v>609</v>
      </c>
      <c r="F22" s="2">
        <v>986</v>
      </c>
      <c r="G22" s="25">
        <v>868</v>
      </c>
      <c r="H22" s="29">
        <f t="shared" si="1"/>
        <v>2463</v>
      </c>
      <c r="I22" s="14">
        <f t="shared" si="2"/>
        <v>3698</v>
      </c>
      <c r="J22" s="4">
        <v>2608</v>
      </c>
      <c r="K22" s="14">
        <f t="shared" si="3"/>
        <v>1090</v>
      </c>
      <c r="L22" s="92">
        <v>500</v>
      </c>
      <c r="M22" s="98">
        <f t="shared" si="4"/>
        <v>2963</v>
      </c>
    </row>
    <row r="23" spans="1:13" x14ac:dyDescent="0.25">
      <c r="A23" s="40" t="s">
        <v>12</v>
      </c>
      <c r="B23" s="35">
        <v>1329</v>
      </c>
      <c r="C23" s="81">
        <f t="shared" si="5"/>
        <v>1078</v>
      </c>
      <c r="D23" s="4">
        <f t="shared" si="0"/>
        <v>2407</v>
      </c>
      <c r="E23" s="24">
        <v>1048</v>
      </c>
      <c r="F23" s="2">
        <v>1102</v>
      </c>
      <c r="G23" s="25">
        <v>548</v>
      </c>
      <c r="H23" s="29">
        <f t="shared" si="1"/>
        <v>2698</v>
      </c>
      <c r="I23" s="14">
        <f t="shared" si="2"/>
        <v>5105</v>
      </c>
      <c r="J23" s="4">
        <v>3814</v>
      </c>
      <c r="K23" s="14">
        <f t="shared" si="3"/>
        <v>1291</v>
      </c>
      <c r="L23" s="92"/>
      <c r="M23" s="98">
        <f t="shared" si="4"/>
        <v>3776</v>
      </c>
    </row>
    <row r="24" spans="1:13" x14ac:dyDescent="0.25">
      <c r="A24" s="40" t="s">
        <v>5</v>
      </c>
      <c r="B24" s="35">
        <v>1250</v>
      </c>
      <c r="C24" s="81">
        <f t="shared" si="5"/>
        <v>2926</v>
      </c>
      <c r="D24" s="4">
        <f t="shared" si="0"/>
        <v>4176</v>
      </c>
      <c r="E24" s="24">
        <v>2876</v>
      </c>
      <c r="F24" s="2">
        <v>929</v>
      </c>
      <c r="G24" s="25">
        <v>2377</v>
      </c>
      <c r="H24" s="29">
        <f t="shared" si="1"/>
        <v>6182</v>
      </c>
      <c r="I24" s="14">
        <f t="shared" si="2"/>
        <v>10358</v>
      </c>
      <c r="J24" s="4">
        <v>9198</v>
      </c>
      <c r="K24" s="14">
        <f t="shared" si="3"/>
        <v>1160</v>
      </c>
      <c r="L24" s="92"/>
      <c r="M24" s="98">
        <f t="shared" si="4"/>
        <v>9108</v>
      </c>
    </row>
    <row r="25" spans="1:13" x14ac:dyDescent="0.25">
      <c r="A25" s="39" t="s">
        <v>21</v>
      </c>
      <c r="B25" s="35">
        <v>2729</v>
      </c>
      <c r="C25" s="81">
        <f t="shared" si="5"/>
        <v>3829</v>
      </c>
      <c r="D25" s="4">
        <f t="shared" si="0"/>
        <v>6558</v>
      </c>
      <c r="E25" s="24">
        <v>5459</v>
      </c>
      <c r="F25" s="2">
        <v>5353</v>
      </c>
      <c r="G25" s="25">
        <v>6059</v>
      </c>
      <c r="H25" s="29">
        <f t="shared" si="1"/>
        <v>16871</v>
      </c>
      <c r="I25" s="14">
        <f t="shared" si="2"/>
        <v>23429</v>
      </c>
      <c r="J25" s="4">
        <v>20514</v>
      </c>
      <c r="K25" s="14">
        <f t="shared" si="3"/>
        <v>2915</v>
      </c>
      <c r="L25" s="92"/>
      <c r="M25" s="98">
        <f t="shared" si="4"/>
        <v>20700</v>
      </c>
    </row>
    <row r="26" spans="1:13" x14ac:dyDescent="0.25">
      <c r="A26" s="40" t="s">
        <v>2</v>
      </c>
      <c r="B26" s="35">
        <v>419</v>
      </c>
      <c r="C26" s="81">
        <f t="shared" si="5"/>
        <v>2338</v>
      </c>
      <c r="D26" s="4">
        <f t="shared" si="0"/>
        <v>2757</v>
      </c>
      <c r="E26" s="24">
        <v>2245</v>
      </c>
      <c r="F26" s="2">
        <v>2117</v>
      </c>
      <c r="G26" s="25">
        <v>1211</v>
      </c>
      <c r="H26" s="29">
        <f t="shared" si="1"/>
        <v>5573</v>
      </c>
      <c r="I26" s="14">
        <f t="shared" si="2"/>
        <v>8330</v>
      </c>
      <c r="J26" s="4">
        <v>7411</v>
      </c>
      <c r="K26" s="14">
        <f t="shared" si="3"/>
        <v>919</v>
      </c>
      <c r="L26" s="92"/>
      <c r="M26" s="98">
        <f t="shared" si="4"/>
        <v>7911</v>
      </c>
    </row>
    <row r="27" spans="1:13" x14ac:dyDescent="0.25">
      <c r="A27" s="40" t="s">
        <v>4</v>
      </c>
      <c r="B27" s="35">
        <v>482</v>
      </c>
      <c r="C27" s="81">
        <f t="shared" si="5"/>
        <v>196</v>
      </c>
      <c r="D27" s="4">
        <f t="shared" si="0"/>
        <v>678</v>
      </c>
      <c r="E27" s="24">
        <v>961</v>
      </c>
      <c r="F27" s="2">
        <v>1295</v>
      </c>
      <c r="G27" s="25">
        <v>1003</v>
      </c>
      <c r="H27" s="29">
        <f t="shared" si="1"/>
        <v>3259</v>
      </c>
      <c r="I27" s="14">
        <f t="shared" si="2"/>
        <v>3937</v>
      </c>
      <c r="J27" s="4">
        <v>3692</v>
      </c>
      <c r="K27" s="14">
        <f t="shared" si="3"/>
        <v>245</v>
      </c>
      <c r="L27" s="92"/>
      <c r="M27" s="98">
        <f t="shared" si="4"/>
        <v>3455</v>
      </c>
    </row>
    <row r="28" spans="1:13" x14ac:dyDescent="0.25">
      <c r="A28" s="40" t="s">
        <v>22</v>
      </c>
      <c r="B28" s="35">
        <v>951</v>
      </c>
      <c r="C28" s="81">
        <f t="shared" si="5"/>
        <v>3542</v>
      </c>
      <c r="D28" s="4">
        <f t="shared" si="0"/>
        <v>4493</v>
      </c>
      <c r="E28" s="24">
        <v>4274</v>
      </c>
      <c r="F28" s="2">
        <v>5543</v>
      </c>
      <c r="G28" s="25">
        <v>2849</v>
      </c>
      <c r="H28" s="29">
        <f t="shared" si="1"/>
        <v>12666</v>
      </c>
      <c r="I28" s="14">
        <f t="shared" si="2"/>
        <v>17159</v>
      </c>
      <c r="J28" s="4">
        <v>15171</v>
      </c>
      <c r="K28" s="14">
        <f t="shared" si="3"/>
        <v>1988</v>
      </c>
      <c r="L28" s="92"/>
      <c r="M28" s="98">
        <f t="shared" si="4"/>
        <v>16208</v>
      </c>
    </row>
    <row r="29" spans="1:13" x14ac:dyDescent="0.25">
      <c r="A29" s="40" t="s">
        <v>1</v>
      </c>
      <c r="B29" s="35">
        <v>1486</v>
      </c>
      <c r="C29" s="81">
        <f t="shared" si="5"/>
        <v>3346</v>
      </c>
      <c r="D29" s="4">
        <f t="shared" si="0"/>
        <v>4832</v>
      </c>
      <c r="E29" s="24">
        <v>3185</v>
      </c>
      <c r="F29" s="2">
        <v>2959</v>
      </c>
      <c r="G29" s="25">
        <v>2948</v>
      </c>
      <c r="H29" s="29">
        <f t="shared" si="1"/>
        <v>9092</v>
      </c>
      <c r="I29" s="14">
        <f t="shared" si="2"/>
        <v>13924</v>
      </c>
      <c r="J29" s="4">
        <v>14724</v>
      </c>
      <c r="K29" s="14">
        <f t="shared" si="3"/>
        <v>-800</v>
      </c>
      <c r="L29" s="92"/>
      <c r="M29" s="98">
        <f t="shared" si="4"/>
        <v>12438</v>
      </c>
    </row>
    <row r="30" spans="1:13" x14ac:dyDescent="0.25">
      <c r="A30" s="40" t="s">
        <v>16</v>
      </c>
      <c r="B30" s="35">
        <v>2319</v>
      </c>
      <c r="C30" s="81">
        <f t="shared" si="5"/>
        <v>3591</v>
      </c>
      <c r="D30" s="4">
        <f t="shared" si="0"/>
        <v>5910</v>
      </c>
      <c r="E30" s="24">
        <v>3769</v>
      </c>
      <c r="F30" s="2">
        <v>3734</v>
      </c>
      <c r="G30" s="25">
        <v>4487</v>
      </c>
      <c r="H30" s="29">
        <f t="shared" si="1"/>
        <v>11990</v>
      </c>
      <c r="I30" s="14">
        <f t="shared" si="2"/>
        <v>17900</v>
      </c>
      <c r="J30" s="4">
        <v>16405</v>
      </c>
      <c r="K30" s="14">
        <f t="shared" si="3"/>
        <v>1495</v>
      </c>
      <c r="L30" s="92"/>
      <c r="M30" s="98">
        <f t="shared" si="4"/>
        <v>15581</v>
      </c>
    </row>
    <row r="31" spans="1:13" x14ac:dyDescent="0.25">
      <c r="A31" s="40" t="s">
        <v>17</v>
      </c>
      <c r="B31" s="35">
        <v>757</v>
      </c>
      <c r="C31" s="81">
        <f t="shared" si="5"/>
        <v>0</v>
      </c>
      <c r="D31" s="4">
        <f t="shared" si="0"/>
        <v>757</v>
      </c>
      <c r="E31" s="24">
        <v>1599</v>
      </c>
      <c r="F31" s="2">
        <v>906</v>
      </c>
      <c r="G31" s="25">
        <v>1705</v>
      </c>
      <c r="H31" s="29">
        <f t="shared" si="1"/>
        <v>4210</v>
      </c>
      <c r="I31" s="14">
        <f t="shared" si="2"/>
        <v>4967</v>
      </c>
      <c r="J31" s="4">
        <v>4619</v>
      </c>
      <c r="K31" s="14">
        <f t="shared" si="3"/>
        <v>348</v>
      </c>
      <c r="L31" s="92"/>
      <c r="M31" s="98">
        <f t="shared" si="4"/>
        <v>4210</v>
      </c>
    </row>
    <row r="32" spans="1:13" ht="15.75" thickBot="1" x14ac:dyDescent="0.3">
      <c r="A32" s="41" t="s">
        <v>10</v>
      </c>
      <c r="B32" s="36">
        <v>180</v>
      </c>
      <c r="C32" s="95">
        <f t="shared" si="5"/>
        <v>294</v>
      </c>
      <c r="D32" s="5">
        <f>SUM(B32:C32)</f>
        <v>474</v>
      </c>
      <c r="E32" s="26">
        <v>1213</v>
      </c>
      <c r="F32" s="6">
        <v>1555</v>
      </c>
      <c r="G32" s="27">
        <v>726</v>
      </c>
      <c r="H32" s="107">
        <f t="shared" si="1"/>
        <v>3494</v>
      </c>
      <c r="I32" s="108">
        <f t="shared" si="2"/>
        <v>3968</v>
      </c>
      <c r="J32" s="5">
        <v>3788</v>
      </c>
      <c r="K32" s="15">
        <f t="shared" si="3"/>
        <v>180</v>
      </c>
      <c r="L32" s="93">
        <v>1000</v>
      </c>
      <c r="M32" s="89">
        <f t="shared" si="4"/>
        <v>4788</v>
      </c>
    </row>
    <row r="33" spans="1:13" ht="16.5" thickTop="1" thickBot="1" x14ac:dyDescent="0.3">
      <c r="A33" s="38" t="s">
        <v>23</v>
      </c>
      <c r="B33" s="37">
        <f t="shared" ref="B33:M33" si="6">SUM(B10:B32)</f>
        <v>114718</v>
      </c>
      <c r="C33" s="80">
        <f t="shared" si="6"/>
        <v>215124</v>
      </c>
      <c r="D33" s="7">
        <f t="shared" si="6"/>
        <v>329842</v>
      </c>
      <c r="E33" s="8">
        <f t="shared" si="6"/>
        <v>252400</v>
      </c>
      <c r="F33" s="9">
        <f t="shared" si="6"/>
        <v>68839</v>
      </c>
      <c r="G33" s="28">
        <f t="shared" si="6"/>
        <v>137680</v>
      </c>
      <c r="H33" s="28">
        <f t="shared" si="6"/>
        <v>458919</v>
      </c>
      <c r="I33" s="10">
        <f t="shared" si="6"/>
        <v>788761</v>
      </c>
      <c r="J33" s="99">
        <f t="shared" si="6"/>
        <v>769523</v>
      </c>
      <c r="K33" s="10">
        <f t="shared" si="6"/>
        <v>19238</v>
      </c>
      <c r="L33" s="94">
        <f t="shared" si="6"/>
        <v>5900</v>
      </c>
      <c r="M33" s="90">
        <f t="shared" si="6"/>
        <v>679943</v>
      </c>
    </row>
    <row r="34" spans="1:13" x14ac:dyDescent="0.25">
      <c r="A34" s="11"/>
      <c r="B34" s="11"/>
      <c r="C34" s="11"/>
      <c r="D34" s="11"/>
      <c r="E34" s="11"/>
      <c r="F34" s="11"/>
      <c r="G34" s="11"/>
      <c r="H34" s="11"/>
      <c r="I34" s="78"/>
      <c r="J34" s="11"/>
      <c r="K34" s="11"/>
      <c r="L34" s="11"/>
      <c r="M34" s="78"/>
    </row>
    <row r="35" spans="1:13" x14ac:dyDescent="0.25">
      <c r="A35" s="11"/>
      <c r="B35" s="11"/>
      <c r="C35" s="11"/>
      <c r="D35" s="11"/>
      <c r="E35" s="11"/>
      <c r="F35" s="11"/>
      <c r="G35" s="11"/>
      <c r="H35" s="11"/>
      <c r="I35" s="78"/>
      <c r="J35" s="11"/>
      <c r="K35" s="11"/>
      <c r="L35" s="11"/>
      <c r="M35" s="78"/>
    </row>
    <row r="36" spans="1:13" x14ac:dyDescent="0.25">
      <c r="A36" s="11"/>
      <c r="B36" s="11"/>
      <c r="C36" s="11"/>
      <c r="D36" s="11"/>
      <c r="E36" s="11"/>
      <c r="F36" s="11"/>
      <c r="G36" s="11"/>
      <c r="H36" s="11"/>
      <c r="I36" s="78"/>
      <c r="J36" s="11"/>
      <c r="K36" s="11"/>
      <c r="L36" s="11"/>
      <c r="M36" s="78"/>
    </row>
    <row r="37" spans="1:13" x14ac:dyDescent="0.25">
      <c r="A37" s="11"/>
      <c r="B37" s="11"/>
      <c r="C37" s="11"/>
      <c r="D37" s="11"/>
      <c r="E37" s="11"/>
      <c r="F37" s="11"/>
      <c r="G37" s="11"/>
      <c r="H37" s="11"/>
      <c r="I37" s="78"/>
      <c r="J37" s="11"/>
      <c r="K37" s="11"/>
      <c r="L37" s="11"/>
      <c r="M37" s="78"/>
    </row>
    <row r="38" spans="1:13" x14ac:dyDescent="0.25">
      <c r="A38" s="11"/>
      <c r="B38" s="11"/>
      <c r="C38" s="11"/>
      <c r="D38" s="11"/>
      <c r="E38" s="11"/>
      <c r="F38" s="11"/>
      <c r="G38" s="11"/>
      <c r="H38" s="11"/>
      <c r="I38" s="78"/>
      <c r="J38" s="11"/>
      <c r="K38" s="11"/>
      <c r="L38" s="11"/>
      <c r="M38" s="78"/>
    </row>
    <row r="39" spans="1:13" x14ac:dyDescent="0.25">
      <c r="A39" s="11"/>
      <c r="B39" s="11"/>
      <c r="C39" s="11"/>
      <c r="D39" s="11"/>
      <c r="E39" s="11"/>
      <c r="F39" s="11"/>
      <c r="G39" s="11"/>
      <c r="H39" s="11"/>
      <c r="I39" s="78"/>
      <c r="J39" s="11"/>
      <c r="K39" s="11"/>
      <c r="L39" s="11"/>
      <c r="M39" s="78"/>
    </row>
    <row r="40" spans="1:13" x14ac:dyDescent="0.25">
      <c r="A40" s="11"/>
      <c r="B40" s="11"/>
      <c r="C40" s="11"/>
      <c r="D40" s="11"/>
      <c r="E40" s="11"/>
      <c r="F40" s="11"/>
      <c r="G40" s="11"/>
      <c r="H40" s="11"/>
      <c r="I40" s="78"/>
      <c r="J40" s="11"/>
      <c r="K40" s="11"/>
      <c r="L40" s="11"/>
      <c r="M40" s="78"/>
    </row>
    <row r="41" spans="1:13" x14ac:dyDescent="0.25">
      <c r="A41" s="11"/>
      <c r="B41" s="11"/>
      <c r="C41" s="11"/>
      <c r="D41" s="11"/>
      <c r="E41" s="11"/>
      <c r="F41" s="11"/>
      <c r="G41" s="11"/>
      <c r="H41" s="11"/>
      <c r="I41" s="78"/>
      <c r="J41" s="11"/>
      <c r="K41" s="11"/>
      <c r="L41" s="11"/>
      <c r="M41" s="78"/>
    </row>
    <row r="42" spans="1:13" x14ac:dyDescent="0.25">
      <c r="A42" s="11"/>
      <c r="B42" s="11"/>
      <c r="C42" s="11"/>
      <c r="D42" s="11"/>
      <c r="E42" s="11"/>
      <c r="F42" s="11"/>
      <c r="G42" s="11"/>
      <c r="H42" s="11"/>
      <c r="I42" s="78"/>
      <c r="J42" s="11"/>
      <c r="K42" s="11"/>
      <c r="L42" s="11"/>
      <c r="M42" s="78"/>
    </row>
    <row r="43" spans="1:13" x14ac:dyDescent="0.25">
      <c r="A43" s="11"/>
      <c r="B43" s="11"/>
      <c r="C43" s="11"/>
      <c r="D43" s="11"/>
      <c r="E43" s="11"/>
      <c r="F43" s="11"/>
      <c r="G43" s="11"/>
      <c r="H43" s="11"/>
      <c r="I43" s="78"/>
      <c r="J43" s="11"/>
      <c r="K43" s="11"/>
      <c r="L43" s="11"/>
      <c r="M43" s="78"/>
    </row>
    <row r="44" spans="1:13" x14ac:dyDescent="0.25">
      <c r="A44" s="11"/>
      <c r="B44" s="11"/>
      <c r="C44" s="11"/>
      <c r="D44" s="11"/>
      <c r="E44" s="11"/>
      <c r="F44" s="11"/>
      <c r="G44" s="11"/>
      <c r="H44" s="11"/>
      <c r="I44" s="78"/>
      <c r="J44" s="11"/>
      <c r="K44" s="11"/>
      <c r="L44" s="11"/>
      <c r="M44" s="78"/>
    </row>
    <row r="45" spans="1:13" x14ac:dyDescent="0.25">
      <c r="A45" s="11"/>
      <c r="B45" s="11"/>
      <c r="C45" s="11"/>
      <c r="D45" s="11"/>
      <c r="E45" s="11"/>
      <c r="F45" s="11"/>
      <c r="G45" s="11"/>
      <c r="H45" s="11"/>
      <c r="I45" s="78"/>
      <c r="J45" s="11"/>
      <c r="K45" s="11"/>
      <c r="L45" s="11"/>
      <c r="M45" s="78"/>
    </row>
    <row r="46" spans="1:13" x14ac:dyDescent="0.25">
      <c r="A46" s="11"/>
      <c r="B46" s="11"/>
      <c r="C46" s="11"/>
      <c r="D46" s="11"/>
      <c r="E46" s="11"/>
      <c r="F46" s="11"/>
      <c r="G46" s="11"/>
      <c r="H46" s="11"/>
      <c r="I46" s="78"/>
      <c r="J46" s="11"/>
      <c r="K46" s="11"/>
      <c r="L46" s="11"/>
      <c r="M46" s="78"/>
    </row>
    <row r="47" spans="1:13" x14ac:dyDescent="0.25">
      <c r="A47" s="11"/>
      <c r="B47" s="11"/>
      <c r="C47" s="11"/>
      <c r="D47" s="11"/>
      <c r="E47" s="11"/>
      <c r="F47" s="11"/>
      <c r="G47" s="11"/>
      <c r="H47" s="11"/>
      <c r="I47" s="78"/>
      <c r="J47" s="11"/>
      <c r="K47" s="11"/>
      <c r="L47" s="11"/>
      <c r="M47" s="78"/>
    </row>
    <row r="48" spans="1:13" x14ac:dyDescent="0.25">
      <c r="A48" s="11"/>
      <c r="B48" s="11"/>
      <c r="C48" s="11"/>
      <c r="D48" s="11"/>
      <c r="E48" s="11"/>
      <c r="F48" s="11"/>
      <c r="G48" s="11"/>
      <c r="H48" s="11"/>
      <c r="I48" s="78"/>
      <c r="J48" s="11"/>
      <c r="K48" s="11"/>
      <c r="L48" s="11"/>
      <c r="M48" s="78"/>
    </row>
    <row r="49" spans="1:13" x14ac:dyDescent="0.25">
      <c r="A49" s="11"/>
      <c r="B49" s="11"/>
      <c r="C49" s="11"/>
      <c r="D49" s="11"/>
      <c r="E49" s="11"/>
      <c r="F49" s="11"/>
      <c r="G49" s="11"/>
      <c r="H49" s="11"/>
      <c r="I49" s="78"/>
      <c r="J49" s="11"/>
      <c r="K49" s="11"/>
      <c r="L49" s="11"/>
      <c r="M49" s="78"/>
    </row>
    <row r="50" spans="1:13" x14ac:dyDescent="0.25">
      <c r="A50" s="11"/>
      <c r="B50" s="11"/>
      <c r="C50" s="11"/>
      <c r="D50" s="11"/>
      <c r="E50" s="11"/>
      <c r="F50" s="11"/>
      <c r="G50" s="11"/>
      <c r="H50" s="11"/>
      <c r="I50" s="78"/>
      <c r="J50" s="11"/>
      <c r="K50" s="11"/>
      <c r="L50" s="11"/>
      <c r="M50" s="78"/>
    </row>
    <row r="51" spans="1:13" x14ac:dyDescent="0.25">
      <c r="A51" s="11"/>
      <c r="B51" s="11"/>
      <c r="C51" s="11"/>
      <c r="D51" s="11"/>
      <c r="E51" s="11"/>
      <c r="F51" s="11"/>
      <c r="G51" s="11"/>
      <c r="H51" s="11"/>
      <c r="I51" s="78"/>
      <c r="J51" s="11"/>
      <c r="K51" s="11"/>
      <c r="L51" s="11"/>
      <c r="M51" s="78"/>
    </row>
    <row r="52" spans="1:13" x14ac:dyDescent="0.25">
      <c r="A52" s="11"/>
      <c r="B52" s="11"/>
      <c r="C52" s="11"/>
      <c r="D52" s="11"/>
      <c r="E52" s="11"/>
      <c r="F52" s="11"/>
      <c r="G52" s="11"/>
      <c r="H52" s="11"/>
      <c r="I52" s="78"/>
      <c r="J52" s="11"/>
      <c r="K52" s="11"/>
      <c r="L52" s="11"/>
      <c r="M52" s="78"/>
    </row>
    <row r="53" spans="1:13" x14ac:dyDescent="0.25">
      <c r="A53" s="11"/>
      <c r="B53" s="11"/>
      <c r="C53" s="11"/>
      <c r="D53" s="11"/>
      <c r="E53" s="11"/>
      <c r="F53" s="11"/>
      <c r="G53" s="11"/>
      <c r="H53" s="11"/>
      <c r="I53" s="78"/>
      <c r="J53" s="11"/>
      <c r="K53" s="11"/>
      <c r="L53" s="11"/>
      <c r="M53" s="78"/>
    </row>
    <row r="54" spans="1:13" x14ac:dyDescent="0.25">
      <c r="A54" s="11"/>
      <c r="B54" s="11"/>
      <c r="C54" s="11"/>
      <c r="D54" s="11"/>
      <c r="E54" s="11"/>
      <c r="F54" s="11"/>
      <c r="G54" s="11"/>
      <c r="H54" s="11"/>
      <c r="I54" s="78"/>
      <c r="J54" s="11"/>
      <c r="K54" s="11"/>
      <c r="L54" s="11"/>
      <c r="M54" s="78"/>
    </row>
    <row r="55" spans="1:13" x14ac:dyDescent="0.25">
      <c r="A55" s="11"/>
      <c r="B55" s="11"/>
      <c r="C55" s="11"/>
      <c r="D55" s="11"/>
      <c r="E55" s="11"/>
      <c r="F55" s="11"/>
      <c r="G55" s="11"/>
      <c r="H55" s="11"/>
      <c r="I55" s="78"/>
      <c r="J55" s="11"/>
      <c r="K55" s="11"/>
      <c r="L55" s="11"/>
      <c r="M55" s="78"/>
    </row>
    <row r="56" spans="1:13" x14ac:dyDescent="0.25">
      <c r="A56" s="11"/>
      <c r="B56" s="11"/>
      <c r="C56" s="11"/>
      <c r="D56" s="11"/>
      <c r="E56" s="11"/>
      <c r="F56" s="11"/>
      <c r="G56" s="11"/>
      <c r="H56" s="11"/>
      <c r="I56" s="78"/>
      <c r="J56" s="11"/>
      <c r="K56" s="11"/>
      <c r="L56" s="11"/>
      <c r="M56" s="78"/>
    </row>
    <row r="57" spans="1:13" x14ac:dyDescent="0.25">
      <c r="A57" s="11"/>
      <c r="B57" s="11"/>
      <c r="C57" s="11"/>
      <c r="D57" s="11"/>
      <c r="E57" s="11"/>
      <c r="F57" s="11"/>
      <c r="G57" s="11"/>
      <c r="H57" s="11"/>
      <c r="I57" s="78"/>
      <c r="J57" s="11"/>
      <c r="K57" s="11"/>
      <c r="L57" s="11"/>
      <c r="M57" s="78"/>
    </row>
    <row r="58" spans="1:13" x14ac:dyDescent="0.25">
      <c r="A58" s="11"/>
      <c r="B58" s="11"/>
      <c r="C58" s="11"/>
      <c r="D58" s="11"/>
      <c r="E58" s="11"/>
      <c r="F58" s="11"/>
      <c r="G58" s="11"/>
      <c r="H58" s="11"/>
      <c r="I58" s="78"/>
      <c r="J58" s="11"/>
      <c r="K58" s="11"/>
      <c r="L58" s="11"/>
      <c r="M58" s="78"/>
    </row>
    <row r="59" spans="1:13" x14ac:dyDescent="0.25">
      <c r="A59" s="11"/>
      <c r="B59" s="11"/>
      <c r="C59" s="11"/>
      <c r="D59" s="11"/>
      <c r="E59" s="11"/>
      <c r="F59" s="11"/>
      <c r="G59" s="11"/>
      <c r="H59" s="11"/>
      <c r="I59" s="78"/>
      <c r="J59" s="11"/>
      <c r="K59" s="11"/>
      <c r="L59" s="11"/>
      <c r="M59" s="78"/>
    </row>
    <row r="60" spans="1:13" x14ac:dyDescent="0.25">
      <c r="A60" s="11"/>
      <c r="B60" s="11"/>
      <c r="C60" s="11"/>
      <c r="D60" s="11"/>
      <c r="E60" s="11"/>
      <c r="F60" s="11"/>
      <c r="G60" s="11"/>
      <c r="H60" s="11"/>
      <c r="I60" s="78"/>
      <c r="J60" s="11"/>
      <c r="K60" s="11"/>
      <c r="L60" s="11"/>
      <c r="M60" s="78"/>
    </row>
    <row r="61" spans="1:13" x14ac:dyDescent="0.25">
      <c r="A61" s="11"/>
      <c r="B61" s="11"/>
      <c r="C61" s="11"/>
      <c r="D61" s="11"/>
      <c r="E61" s="11"/>
      <c r="F61" s="11"/>
      <c r="G61" s="11"/>
      <c r="H61" s="11"/>
      <c r="I61" s="78"/>
      <c r="J61" s="11"/>
      <c r="K61" s="11"/>
      <c r="L61" s="11"/>
      <c r="M61" s="78"/>
    </row>
    <row r="62" spans="1:13" x14ac:dyDescent="0.25">
      <c r="A62" s="11"/>
      <c r="B62" s="11"/>
      <c r="C62" s="11"/>
      <c r="D62" s="11"/>
      <c r="E62" s="11"/>
      <c r="F62" s="11"/>
      <c r="G62" s="11"/>
      <c r="H62" s="11"/>
      <c r="I62" s="78"/>
      <c r="J62" s="11"/>
      <c r="K62" s="11"/>
      <c r="L62" s="11"/>
      <c r="M62" s="78"/>
    </row>
    <row r="63" spans="1:13" x14ac:dyDescent="0.25">
      <c r="A63" s="11"/>
      <c r="B63" s="11"/>
      <c r="C63" s="11"/>
      <c r="D63" s="11"/>
      <c r="E63" s="11"/>
      <c r="F63" s="11"/>
      <c r="G63" s="11"/>
      <c r="H63" s="11"/>
      <c r="I63" s="78"/>
      <c r="J63" s="11"/>
      <c r="K63" s="11"/>
      <c r="L63" s="11"/>
      <c r="M63" s="78"/>
    </row>
    <row r="64" spans="1:13" x14ac:dyDescent="0.25">
      <c r="A64" s="11"/>
      <c r="B64" s="11"/>
      <c r="C64" s="11"/>
      <c r="D64" s="11"/>
      <c r="E64" s="11"/>
      <c r="F64" s="11"/>
      <c r="G64" s="11"/>
      <c r="H64" s="11"/>
      <c r="I64" s="78"/>
      <c r="J64" s="11"/>
      <c r="K64" s="11"/>
      <c r="L64" s="11"/>
      <c r="M64" s="78"/>
    </row>
    <row r="65" spans="1:13" x14ac:dyDescent="0.25">
      <c r="A65" s="11"/>
      <c r="B65" s="11"/>
      <c r="C65" s="11"/>
      <c r="D65" s="11"/>
      <c r="E65" s="11"/>
      <c r="F65" s="11"/>
      <c r="G65" s="11"/>
      <c r="H65" s="11"/>
      <c r="I65" s="78"/>
      <c r="J65" s="11"/>
      <c r="K65" s="11"/>
      <c r="L65" s="11"/>
      <c r="M65" s="78"/>
    </row>
    <row r="66" spans="1:13" x14ac:dyDescent="0.25">
      <c r="A66" s="11"/>
      <c r="B66" s="11"/>
      <c r="C66" s="11"/>
      <c r="D66" s="11"/>
      <c r="E66" s="11"/>
      <c r="F66" s="11"/>
      <c r="G66" s="11"/>
      <c r="H66" s="11"/>
      <c r="I66" s="78"/>
      <c r="J66" s="11"/>
      <c r="K66" s="11"/>
      <c r="L66" s="11"/>
      <c r="M66" s="78"/>
    </row>
    <row r="67" spans="1:13" x14ac:dyDescent="0.25">
      <c r="A67" s="11"/>
      <c r="B67" s="11"/>
      <c r="C67" s="11"/>
      <c r="D67" s="11"/>
      <c r="E67" s="11"/>
      <c r="F67" s="11"/>
      <c r="G67" s="11"/>
      <c r="H67" s="11"/>
      <c r="I67" s="78"/>
      <c r="J67" s="11"/>
      <c r="K67" s="11"/>
      <c r="L67" s="11"/>
      <c r="M67" s="78"/>
    </row>
    <row r="68" spans="1:13" x14ac:dyDescent="0.25">
      <c r="A68" s="11"/>
      <c r="B68" s="11"/>
      <c r="C68" s="11"/>
      <c r="D68" s="11"/>
      <c r="E68" s="11"/>
      <c r="F68" s="11"/>
      <c r="G68" s="11"/>
      <c r="H68" s="11"/>
      <c r="I68" s="78"/>
      <c r="J68" s="11"/>
      <c r="K68" s="11"/>
      <c r="L68" s="11"/>
      <c r="M68" s="78"/>
    </row>
    <row r="69" spans="1:13" x14ac:dyDescent="0.25">
      <c r="A69" s="11"/>
      <c r="B69" s="11"/>
      <c r="C69" s="11"/>
      <c r="D69" s="11"/>
      <c r="E69" s="11"/>
      <c r="F69" s="11"/>
      <c r="G69" s="11"/>
      <c r="H69" s="11"/>
      <c r="I69" s="78"/>
      <c r="J69" s="11"/>
      <c r="K69" s="11"/>
      <c r="L69" s="11"/>
      <c r="M69" s="78"/>
    </row>
    <row r="70" spans="1:13" x14ac:dyDescent="0.25">
      <c r="A70" s="11"/>
      <c r="B70" s="11"/>
      <c r="C70" s="11"/>
      <c r="D70" s="11"/>
      <c r="E70" s="11"/>
      <c r="F70" s="11"/>
      <c r="G70" s="11"/>
      <c r="H70" s="11"/>
      <c r="I70" s="78"/>
      <c r="J70" s="11"/>
      <c r="K70" s="11"/>
      <c r="L70" s="11"/>
      <c r="M70" s="78"/>
    </row>
    <row r="71" spans="1:13" x14ac:dyDescent="0.25">
      <c r="A71" s="11"/>
      <c r="B71" s="11"/>
      <c r="C71" s="11"/>
      <c r="D71" s="11"/>
      <c r="E71" s="11"/>
      <c r="F71" s="11"/>
      <c r="G71" s="11"/>
      <c r="H71" s="11"/>
      <c r="I71" s="78"/>
      <c r="J71" s="11"/>
      <c r="K71" s="11"/>
      <c r="L71" s="11"/>
      <c r="M71" s="78"/>
    </row>
    <row r="72" spans="1:13" x14ac:dyDescent="0.25">
      <c r="A72" s="11"/>
      <c r="B72" s="11"/>
      <c r="C72" s="11"/>
      <c r="D72" s="11"/>
      <c r="E72" s="11"/>
      <c r="F72" s="11"/>
      <c r="G72" s="11"/>
      <c r="H72" s="11"/>
      <c r="I72" s="78"/>
      <c r="J72" s="11"/>
      <c r="K72" s="11"/>
      <c r="L72" s="11"/>
      <c r="M72" s="78"/>
    </row>
    <row r="73" spans="1:13" x14ac:dyDescent="0.25">
      <c r="A73" s="11"/>
      <c r="B73" s="11"/>
      <c r="C73" s="11"/>
      <c r="D73" s="11"/>
      <c r="E73" s="11"/>
      <c r="F73" s="11"/>
      <c r="G73" s="11"/>
      <c r="H73" s="11"/>
      <c r="I73" s="78"/>
      <c r="J73" s="11"/>
      <c r="K73" s="11"/>
      <c r="L73" s="11"/>
      <c r="M73" s="11"/>
    </row>
    <row r="74" spans="1:13" x14ac:dyDescent="0.25">
      <c r="A74" s="11"/>
      <c r="B74" s="11"/>
      <c r="C74" s="11"/>
      <c r="D74" s="11"/>
      <c r="E74" s="11"/>
      <c r="F74" s="11"/>
      <c r="G74" s="11"/>
      <c r="H74" s="11"/>
      <c r="I74" s="78"/>
      <c r="J74" s="11"/>
      <c r="K74" s="11"/>
      <c r="L74" s="11"/>
      <c r="M74" s="11"/>
    </row>
    <row r="75" spans="1:13" x14ac:dyDescent="0.25">
      <c r="A75" s="11"/>
      <c r="B75" s="11"/>
      <c r="C75" s="11"/>
      <c r="D75" s="11"/>
      <c r="E75" s="32">
        <v>7</v>
      </c>
      <c r="F75" s="33" t="s">
        <v>47</v>
      </c>
      <c r="G75" s="11"/>
      <c r="H75" s="11"/>
      <c r="I75" s="11"/>
      <c r="J75" s="11"/>
      <c r="K75" s="11"/>
      <c r="L75" s="11"/>
      <c r="M75" s="11"/>
    </row>
    <row r="76" spans="1:13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ht="15.75" thickBo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x14ac:dyDescent="0.25">
      <c r="A78" s="126" t="s">
        <v>32</v>
      </c>
      <c r="B78" s="129" t="s">
        <v>54</v>
      </c>
      <c r="C78" s="120" t="s">
        <v>42</v>
      </c>
      <c r="D78" s="120" t="s">
        <v>43</v>
      </c>
      <c r="E78" s="120" t="s">
        <v>46</v>
      </c>
      <c r="F78" s="120" t="s">
        <v>48</v>
      </c>
      <c r="G78" s="120" t="s">
        <v>50</v>
      </c>
      <c r="H78" s="123" t="s">
        <v>49</v>
      </c>
      <c r="I78" s="11"/>
      <c r="J78" s="11"/>
      <c r="K78" s="11"/>
      <c r="L78" s="11"/>
      <c r="M78" s="11"/>
    </row>
    <row r="79" spans="1:13" x14ac:dyDescent="0.25">
      <c r="A79" s="127"/>
      <c r="B79" s="130"/>
      <c r="C79" s="121"/>
      <c r="D79" s="121"/>
      <c r="E79" s="121"/>
      <c r="F79" s="121"/>
      <c r="G79" s="121"/>
      <c r="H79" s="124"/>
      <c r="I79" s="11"/>
      <c r="J79" s="11"/>
      <c r="K79" s="11"/>
      <c r="L79" s="11"/>
      <c r="M79" s="11"/>
    </row>
    <row r="80" spans="1:13" ht="15.75" thickBot="1" x14ac:dyDescent="0.3">
      <c r="A80" s="128"/>
      <c r="B80" s="131"/>
      <c r="C80" s="122"/>
      <c r="D80" s="122"/>
      <c r="E80" s="122"/>
      <c r="F80" s="122"/>
      <c r="G80" s="122"/>
      <c r="H80" s="125"/>
      <c r="I80" s="11"/>
      <c r="J80" s="11"/>
      <c r="K80" s="11"/>
      <c r="L80" s="11"/>
      <c r="M80" s="11"/>
    </row>
    <row r="81" spans="1:13" ht="15.75" thickTop="1" x14ac:dyDescent="0.25">
      <c r="A81" s="68" t="s">
        <v>33</v>
      </c>
      <c r="B81" s="52">
        <v>37479</v>
      </c>
      <c r="C81" s="53">
        <v>13.24</v>
      </c>
      <c r="D81" s="54">
        <v>1088962</v>
      </c>
      <c r="E81" s="54">
        <v>4803</v>
      </c>
      <c r="F81" s="48">
        <v>2209841.41</v>
      </c>
      <c r="G81" s="55">
        <v>7.75</v>
      </c>
      <c r="H81" s="64">
        <f>F81*G81</f>
        <v>17126270.927500002</v>
      </c>
      <c r="I81" s="11"/>
      <c r="J81" s="11"/>
      <c r="K81" s="11"/>
      <c r="L81" s="11"/>
      <c r="M81" s="11"/>
    </row>
    <row r="82" spans="1:13" x14ac:dyDescent="0.25">
      <c r="A82" s="69" t="s">
        <v>14</v>
      </c>
      <c r="B82" s="49">
        <v>20825</v>
      </c>
      <c r="C82" s="50">
        <v>41.74</v>
      </c>
      <c r="D82" s="51">
        <v>881006</v>
      </c>
      <c r="E82" s="51">
        <v>1721</v>
      </c>
      <c r="F82" s="43">
        <v>2071749.43</v>
      </c>
      <c r="G82" s="56">
        <v>5.58</v>
      </c>
      <c r="H82" s="65">
        <f t="shared" ref="H82:H103" si="7">F82*G82</f>
        <v>11560361.819399999</v>
      </c>
      <c r="I82" s="11"/>
      <c r="J82" s="11"/>
      <c r="K82" s="11"/>
      <c r="L82" s="11"/>
      <c r="M82" s="11"/>
    </row>
    <row r="83" spans="1:13" x14ac:dyDescent="0.25">
      <c r="A83" s="69" t="s">
        <v>8</v>
      </c>
      <c r="B83" s="49">
        <v>103882</v>
      </c>
      <c r="C83" s="50">
        <v>16.309999999999999</v>
      </c>
      <c r="D83" s="51">
        <v>1815970</v>
      </c>
      <c r="E83" s="51">
        <v>10745</v>
      </c>
      <c r="F83" s="43">
        <v>4857500</v>
      </c>
      <c r="G83" s="56">
        <v>7.45</v>
      </c>
      <c r="H83" s="65">
        <f t="shared" si="7"/>
        <v>36188375</v>
      </c>
      <c r="I83" s="11"/>
      <c r="J83" s="11"/>
      <c r="K83" s="11"/>
      <c r="L83" s="11"/>
      <c r="M83" s="11"/>
    </row>
    <row r="84" spans="1:13" x14ac:dyDescent="0.25">
      <c r="A84" s="69" t="s">
        <v>11</v>
      </c>
      <c r="B84" s="49">
        <v>65692</v>
      </c>
      <c r="C84" s="50">
        <v>13.18</v>
      </c>
      <c r="D84" s="51">
        <v>1033753</v>
      </c>
      <c r="E84" s="51">
        <v>7545</v>
      </c>
      <c r="F84" s="43">
        <v>3328500</v>
      </c>
      <c r="G84" s="56">
        <v>7.87</v>
      </c>
      <c r="H84" s="65">
        <f t="shared" si="7"/>
        <v>26195295</v>
      </c>
      <c r="I84" s="11"/>
      <c r="J84" s="11"/>
      <c r="K84" s="11"/>
      <c r="L84" s="11"/>
      <c r="M84" s="11"/>
    </row>
    <row r="85" spans="1:13" x14ac:dyDescent="0.25">
      <c r="A85" s="69" t="s">
        <v>6</v>
      </c>
      <c r="B85" s="49">
        <v>1914</v>
      </c>
      <c r="C85" s="50">
        <v>7.18</v>
      </c>
      <c r="D85" s="51">
        <v>51858</v>
      </c>
      <c r="E85" s="51">
        <v>149</v>
      </c>
      <c r="F85" s="43">
        <v>87203.6</v>
      </c>
      <c r="G85" s="56">
        <v>5.72</v>
      </c>
      <c r="H85" s="65">
        <f t="shared" si="7"/>
        <v>498804.592</v>
      </c>
      <c r="I85" s="11"/>
      <c r="J85" s="11"/>
      <c r="K85" s="11"/>
      <c r="L85" s="11"/>
      <c r="M85" s="11"/>
    </row>
    <row r="86" spans="1:13" x14ac:dyDescent="0.25">
      <c r="A86" s="69" t="s">
        <v>18</v>
      </c>
      <c r="B86" s="49">
        <v>7584</v>
      </c>
      <c r="C86" s="50">
        <v>6.48</v>
      </c>
      <c r="D86" s="51">
        <v>324528</v>
      </c>
      <c r="E86" s="51">
        <v>552</v>
      </c>
      <c r="F86" s="43">
        <v>469019.12</v>
      </c>
      <c r="G86" s="56">
        <v>4.83</v>
      </c>
      <c r="H86" s="65">
        <f t="shared" si="7"/>
        <v>2265362.3495999998</v>
      </c>
      <c r="I86" s="11"/>
      <c r="J86" s="11"/>
      <c r="K86" s="11"/>
      <c r="L86" s="11"/>
      <c r="M86" s="11"/>
    </row>
    <row r="87" spans="1:13" x14ac:dyDescent="0.25">
      <c r="A87" s="69" t="s">
        <v>15</v>
      </c>
      <c r="B87" s="49">
        <v>4081</v>
      </c>
      <c r="C87" s="50">
        <v>13.94</v>
      </c>
      <c r="D87" s="51">
        <v>152147</v>
      </c>
      <c r="E87" s="51">
        <v>575</v>
      </c>
      <c r="F87" s="43">
        <v>84513.73</v>
      </c>
      <c r="G87" s="56">
        <v>6.51</v>
      </c>
      <c r="H87" s="65">
        <f t="shared" si="7"/>
        <v>550184.38229999994</v>
      </c>
      <c r="I87" s="11"/>
      <c r="J87" s="11"/>
      <c r="K87" s="11"/>
      <c r="L87" s="11"/>
      <c r="M87" s="11"/>
    </row>
    <row r="88" spans="1:13" x14ac:dyDescent="0.25">
      <c r="A88" s="69" t="s">
        <v>13</v>
      </c>
      <c r="B88" s="49">
        <v>1275</v>
      </c>
      <c r="C88" s="50">
        <v>1.07</v>
      </c>
      <c r="D88" s="51">
        <v>61976</v>
      </c>
      <c r="E88" s="51">
        <v>0</v>
      </c>
      <c r="F88" s="43">
        <v>170000</v>
      </c>
      <c r="G88" s="56">
        <v>6.12</v>
      </c>
      <c r="H88" s="65">
        <f t="shared" si="7"/>
        <v>1040400</v>
      </c>
      <c r="I88" s="11"/>
      <c r="J88" s="11"/>
      <c r="K88" s="11"/>
      <c r="L88" s="11"/>
      <c r="M88" s="11"/>
    </row>
    <row r="89" spans="1:13" x14ac:dyDescent="0.25">
      <c r="A89" s="69" t="s">
        <v>34</v>
      </c>
      <c r="B89" s="49">
        <v>11876</v>
      </c>
      <c r="C89" s="50">
        <v>7.35</v>
      </c>
      <c r="D89" s="51">
        <v>377694</v>
      </c>
      <c r="E89" s="51">
        <v>824</v>
      </c>
      <c r="F89" s="43">
        <v>774968.27</v>
      </c>
      <c r="G89" s="56">
        <v>5.97</v>
      </c>
      <c r="H89" s="65">
        <f t="shared" si="7"/>
        <v>4626560.5718999999</v>
      </c>
      <c r="I89" s="11"/>
      <c r="J89" s="11"/>
      <c r="K89" s="11"/>
      <c r="L89" s="11"/>
      <c r="M89" s="11"/>
    </row>
    <row r="90" spans="1:13" x14ac:dyDescent="0.25">
      <c r="A90" s="69" t="s">
        <v>9</v>
      </c>
      <c r="B90" s="49">
        <v>3105</v>
      </c>
      <c r="C90" s="50">
        <v>3.9</v>
      </c>
      <c r="D90" s="51">
        <v>87542</v>
      </c>
      <c r="E90" s="51">
        <v>477</v>
      </c>
      <c r="F90" s="43">
        <v>185860.74</v>
      </c>
      <c r="G90" s="56">
        <v>3.11</v>
      </c>
      <c r="H90" s="65">
        <f t="shared" si="7"/>
        <v>578026.90139999997</v>
      </c>
      <c r="I90" s="11"/>
      <c r="J90" s="11"/>
      <c r="K90" s="11"/>
      <c r="L90" s="11"/>
      <c r="M90" s="11"/>
    </row>
    <row r="91" spans="1:13" x14ac:dyDescent="0.25">
      <c r="A91" s="69" t="s">
        <v>3</v>
      </c>
      <c r="B91" s="49">
        <v>1316</v>
      </c>
      <c r="C91" s="50">
        <v>2.14</v>
      </c>
      <c r="D91" s="51">
        <v>37024</v>
      </c>
      <c r="E91" s="51">
        <v>124</v>
      </c>
      <c r="F91" s="43">
        <v>35017</v>
      </c>
      <c r="G91" s="56">
        <v>5.2</v>
      </c>
      <c r="H91" s="65">
        <f t="shared" si="7"/>
        <v>182088.4</v>
      </c>
      <c r="I91" s="11"/>
      <c r="J91" s="11"/>
      <c r="K91" s="11"/>
      <c r="L91" s="11"/>
      <c r="M91" s="11"/>
    </row>
    <row r="92" spans="1:13" x14ac:dyDescent="0.25">
      <c r="A92" s="69" t="s">
        <v>0</v>
      </c>
      <c r="B92" s="49">
        <v>1642</v>
      </c>
      <c r="C92" s="50">
        <v>5.3</v>
      </c>
      <c r="D92" s="51">
        <v>75372</v>
      </c>
      <c r="E92" s="51">
        <v>197</v>
      </c>
      <c r="F92" s="43">
        <v>147392.93</v>
      </c>
      <c r="G92" s="56">
        <v>5.23</v>
      </c>
      <c r="H92" s="65">
        <f t="shared" si="7"/>
        <v>770865.02390000003</v>
      </c>
      <c r="J92" s="11"/>
      <c r="M92" s="11"/>
    </row>
    <row r="93" spans="1:13" x14ac:dyDescent="0.25">
      <c r="A93" s="69" t="s">
        <v>7</v>
      </c>
      <c r="B93" s="49">
        <v>705</v>
      </c>
      <c r="C93" s="50">
        <v>3.07</v>
      </c>
      <c r="D93" s="51">
        <v>46029</v>
      </c>
      <c r="E93" s="51">
        <v>0</v>
      </c>
      <c r="F93" s="43">
        <v>358900</v>
      </c>
      <c r="G93" s="56">
        <v>3.44</v>
      </c>
      <c r="H93" s="65">
        <f t="shared" si="7"/>
        <v>1234616</v>
      </c>
      <c r="J93" s="11"/>
      <c r="M93" s="11"/>
    </row>
    <row r="94" spans="1:13" x14ac:dyDescent="0.25">
      <c r="A94" s="69" t="s">
        <v>12</v>
      </c>
      <c r="B94" s="49">
        <v>1214</v>
      </c>
      <c r="C94" s="50">
        <v>3.43</v>
      </c>
      <c r="D94" s="51">
        <v>29064</v>
      </c>
      <c r="E94" s="51">
        <v>154</v>
      </c>
      <c r="F94" s="43">
        <v>172982.68</v>
      </c>
      <c r="G94" s="56">
        <v>7.68</v>
      </c>
      <c r="H94" s="65">
        <f t="shared" si="7"/>
        <v>1328506.9823999999</v>
      </c>
      <c r="J94" s="11"/>
      <c r="M94" s="11"/>
    </row>
    <row r="95" spans="1:13" x14ac:dyDescent="0.25">
      <c r="A95" s="69" t="s">
        <v>5</v>
      </c>
      <c r="B95" s="49">
        <v>3330</v>
      </c>
      <c r="C95" s="50">
        <v>2.89</v>
      </c>
      <c r="D95" s="51">
        <v>126068</v>
      </c>
      <c r="E95" s="51">
        <v>418</v>
      </c>
      <c r="F95" s="43">
        <v>212558.84</v>
      </c>
      <c r="G95" s="56">
        <v>5.88</v>
      </c>
      <c r="H95" s="65">
        <f t="shared" si="7"/>
        <v>1249845.9791999999</v>
      </c>
      <c r="J95" s="11"/>
      <c r="M95" s="11"/>
    </row>
    <row r="96" spans="1:13" x14ac:dyDescent="0.25">
      <c r="A96" s="70" t="s">
        <v>35</v>
      </c>
      <c r="B96" s="49">
        <v>6320</v>
      </c>
      <c r="C96" s="50">
        <v>16.66</v>
      </c>
      <c r="D96" s="51">
        <v>321355</v>
      </c>
      <c r="E96" s="51">
        <v>547</v>
      </c>
      <c r="F96" s="43">
        <v>374821.78</v>
      </c>
      <c r="G96" s="56">
        <v>7.28</v>
      </c>
      <c r="H96" s="65">
        <f t="shared" si="7"/>
        <v>2728702.5584000004</v>
      </c>
      <c r="J96" s="11"/>
      <c r="M96" s="11"/>
    </row>
    <row r="97" spans="1:13" x14ac:dyDescent="0.25">
      <c r="A97" s="69" t="s">
        <v>2</v>
      </c>
      <c r="B97" s="49">
        <v>2599</v>
      </c>
      <c r="C97" s="50">
        <v>6.59</v>
      </c>
      <c r="D97" s="51">
        <v>64223</v>
      </c>
      <c r="E97" s="51">
        <v>334</v>
      </c>
      <c r="F97" s="43">
        <v>60502.71</v>
      </c>
      <c r="G97" s="56">
        <v>6.92</v>
      </c>
      <c r="H97" s="65">
        <f t="shared" si="7"/>
        <v>418678.75319999998</v>
      </c>
      <c r="J97" s="11"/>
      <c r="M97" s="11"/>
    </row>
    <row r="98" spans="1:13" x14ac:dyDescent="0.25">
      <c r="A98" s="69" t="s">
        <v>4</v>
      </c>
      <c r="B98" s="49">
        <v>1112</v>
      </c>
      <c r="C98" s="50">
        <v>4.03</v>
      </c>
      <c r="D98" s="51">
        <v>53204</v>
      </c>
      <c r="E98" s="51">
        <v>28</v>
      </c>
      <c r="F98" s="43">
        <v>71037.56</v>
      </c>
      <c r="G98" s="56">
        <v>6.78</v>
      </c>
      <c r="H98" s="65">
        <f t="shared" si="7"/>
        <v>481634.6568</v>
      </c>
      <c r="J98" s="11"/>
      <c r="M98" s="11"/>
    </row>
    <row r="99" spans="1:13" x14ac:dyDescent="0.25">
      <c r="A99" s="69" t="s">
        <v>36</v>
      </c>
      <c r="B99" s="49">
        <v>4948</v>
      </c>
      <c r="C99" s="50">
        <v>17.25</v>
      </c>
      <c r="D99" s="51">
        <v>151100</v>
      </c>
      <c r="E99" s="51">
        <v>506</v>
      </c>
      <c r="F99" s="43">
        <v>115131.61</v>
      </c>
      <c r="G99" s="56">
        <v>8.26</v>
      </c>
      <c r="H99" s="65">
        <f t="shared" si="7"/>
        <v>950987.09860000003</v>
      </c>
      <c r="J99" s="11"/>
      <c r="M99" s="11"/>
    </row>
    <row r="100" spans="1:13" x14ac:dyDescent="0.25">
      <c r="A100" s="69" t="s">
        <v>1</v>
      </c>
      <c r="B100" s="49">
        <v>3687</v>
      </c>
      <c r="C100" s="50">
        <v>9.2100000000000009</v>
      </c>
      <c r="D100" s="51">
        <v>156362</v>
      </c>
      <c r="E100" s="51">
        <v>478</v>
      </c>
      <c r="F100" s="43">
        <v>297828.15000000002</v>
      </c>
      <c r="G100" s="56">
        <v>4.99</v>
      </c>
      <c r="H100" s="65">
        <f t="shared" si="7"/>
        <v>1486162.4685000002</v>
      </c>
      <c r="J100" s="11"/>
      <c r="M100" s="11"/>
    </row>
    <row r="101" spans="1:13" x14ac:dyDescent="0.25">
      <c r="A101" s="69" t="s">
        <v>16</v>
      </c>
      <c r="B101" s="49">
        <v>4364</v>
      </c>
      <c r="C101" s="50">
        <v>11.62</v>
      </c>
      <c r="D101" s="51">
        <v>237966</v>
      </c>
      <c r="E101" s="51">
        <v>513</v>
      </c>
      <c r="F101" s="43">
        <v>425437.21</v>
      </c>
      <c r="G101" s="56">
        <v>5.45</v>
      </c>
      <c r="H101" s="65">
        <f t="shared" si="7"/>
        <v>2318632.7945000003</v>
      </c>
      <c r="J101" s="11"/>
      <c r="M101" s="11"/>
    </row>
    <row r="102" spans="1:13" x14ac:dyDescent="0.25">
      <c r="A102" s="69" t="s">
        <v>17</v>
      </c>
      <c r="B102" s="49">
        <v>1852</v>
      </c>
      <c r="C102" s="50">
        <v>2.82</v>
      </c>
      <c r="D102" s="51">
        <v>90427</v>
      </c>
      <c r="E102" s="51">
        <v>0</v>
      </c>
      <c r="F102" s="43">
        <v>119365.18</v>
      </c>
      <c r="G102" s="56">
        <v>6.34</v>
      </c>
      <c r="H102" s="65">
        <f t="shared" si="7"/>
        <v>756775.24119999993</v>
      </c>
      <c r="J102" s="11"/>
    </row>
    <row r="103" spans="1:13" ht="15.75" thickBot="1" x14ac:dyDescent="0.3">
      <c r="A103" s="71" t="s">
        <v>10</v>
      </c>
      <c r="B103" s="59">
        <v>1405</v>
      </c>
      <c r="C103" s="60">
        <v>4.84</v>
      </c>
      <c r="D103" s="61">
        <v>38480</v>
      </c>
      <c r="E103" s="61">
        <v>42</v>
      </c>
      <c r="F103" s="62">
        <v>23597</v>
      </c>
      <c r="G103" s="66">
        <v>7.63</v>
      </c>
      <c r="H103" s="72">
        <f t="shared" si="7"/>
        <v>180045.11</v>
      </c>
      <c r="J103" s="11"/>
    </row>
    <row r="104" spans="1:13" ht="16.5" thickTop="1" thickBot="1" x14ac:dyDescent="0.3">
      <c r="A104" s="58" t="s">
        <v>37</v>
      </c>
      <c r="B104" s="44">
        <f t="shared" ref="B104:D104" si="8">SUM(B81:B103)</f>
        <v>292207</v>
      </c>
      <c r="C104" s="45">
        <f t="shared" si="8"/>
        <v>214.24</v>
      </c>
      <c r="D104" s="46">
        <f t="shared" si="8"/>
        <v>7302110</v>
      </c>
      <c r="E104" s="47">
        <f>SUM(E81:E103)</f>
        <v>30732</v>
      </c>
      <c r="F104" s="57">
        <f>SUM(F81:F103)</f>
        <v>16653728.949999999</v>
      </c>
      <c r="G104" s="63">
        <f>(G81+G82+G83+G84+G85+G86+G87+G88+G89+G90+G91+G92+G93+G94+G95+G96+G97+G98+G99+G100+G101+G102+G103)/23</f>
        <v>6.1734782608695653</v>
      </c>
      <c r="H104" s="67">
        <f>SUM(H81:H103)</f>
        <v>114717182.6108</v>
      </c>
      <c r="J104" s="11"/>
    </row>
    <row r="105" spans="1:13" x14ac:dyDescent="0.25">
      <c r="J105" s="11"/>
    </row>
    <row r="106" spans="1:13" x14ac:dyDescent="0.25">
      <c r="J106" s="11"/>
    </row>
    <row r="107" spans="1:13" x14ac:dyDescent="0.25">
      <c r="J107" s="11"/>
    </row>
  </sheetData>
  <mergeCells count="14">
    <mergeCell ref="G78:G80"/>
    <mergeCell ref="H78:H80"/>
    <mergeCell ref="A78:A80"/>
    <mergeCell ref="B78:B80"/>
    <mergeCell ref="C78:C80"/>
    <mergeCell ref="D78:D80"/>
    <mergeCell ref="E78:E80"/>
    <mergeCell ref="F78:F80"/>
    <mergeCell ref="J1:K1"/>
    <mergeCell ref="H7:H9"/>
    <mergeCell ref="A8:A9"/>
    <mergeCell ref="E8:E9"/>
    <mergeCell ref="F8:F9"/>
    <mergeCell ref="G8:G9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Lindovská Jana</cp:lastModifiedBy>
  <cp:lastPrinted>2015-11-23T07:38:38Z</cp:lastPrinted>
  <dcterms:created xsi:type="dcterms:W3CDTF">2015-08-10T14:08:21Z</dcterms:created>
  <dcterms:modified xsi:type="dcterms:W3CDTF">2015-11-23T07:39:51Z</dcterms:modified>
</cp:coreProperties>
</file>